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C:\Users\Sophie.launay\Downloads\"/>
    </mc:Choice>
  </mc:AlternateContent>
  <xr:revisionPtr revIDLastSave="0" documentId="13_ncr:1_{4FF27B88-7558-4129-93B4-D1287E6530BA}" xr6:coauthVersionLast="47" xr6:coauthVersionMax="47" xr10:uidLastSave="{00000000-0000-0000-0000-000000000000}"/>
  <bookViews>
    <workbookView xWindow="-120" yWindow="-120" windowWidth="38640" windowHeight="21120" firstSheet="1" activeTab="1" xr2:uid="{00000000-000D-0000-FFFF-FFFF00000000}"/>
  </bookViews>
  <sheets>
    <sheet name="Ppales données dans le tps" sheetId="25" state="hidden" r:id="rId1"/>
    <sheet name="Thématiques des onglets" sheetId="33" r:id="rId2"/>
    <sheet name="Tabs themes" sheetId="34" state="hidden" r:id="rId3"/>
    <sheet name="_1_" sheetId="14" r:id="rId4"/>
    <sheet name="_2_" sheetId="15" r:id="rId5"/>
    <sheet name="_3_" sheetId="16" r:id="rId6"/>
    <sheet name="_4_" sheetId="17" r:id="rId7"/>
    <sheet name="_5_" sheetId="18" r:id="rId8"/>
    <sheet name="_6_" sheetId="20" r:id="rId9"/>
    <sheet name="_7_" sheetId="24" r:id="rId10"/>
    <sheet name="_8_" sheetId="13" r:id="rId11"/>
    <sheet name="_9_" sheetId="29" r:id="rId12"/>
    <sheet name="_10_" sheetId="31" r:id="rId13"/>
    <sheet name="VERSION" sheetId="32" r:id="rId14"/>
    <sheet name="TABLES" sheetId="2" state="hidden" r:id="rId15"/>
  </sheets>
  <definedNames>
    <definedName name="_xlnm._FilterDatabase" localSheetId="3" hidden="1">_1_!$A$1:$W$141</definedName>
    <definedName name="_xlnm._FilterDatabase" localSheetId="12" hidden="1">_10_!$C$1:$D$382</definedName>
    <definedName name="_xlnm._FilterDatabase" localSheetId="4" hidden="1">_2_!$A$1:$W$268</definedName>
    <definedName name="_xlnm._FilterDatabase" localSheetId="5" hidden="1">_3_!$A$1:$W$387</definedName>
    <definedName name="_xlnm._FilterDatabase" localSheetId="6" hidden="1">_4_!$A$1:$W$104</definedName>
    <definedName name="_xlnm._FilterDatabase" localSheetId="7" hidden="1">_5_!$A$1:$W$186</definedName>
    <definedName name="_xlnm._FilterDatabase" localSheetId="8" hidden="1">_6_!$A$1:$W$46</definedName>
    <definedName name="_xlnm._FilterDatabase" localSheetId="9" hidden="1">_7_!$A$1:$W$196</definedName>
    <definedName name="_xlnm._FilterDatabase" localSheetId="10" hidden="1">_8_!$A$1:$K$100</definedName>
    <definedName name="_xlnm._FilterDatabase" localSheetId="11" hidden="1">_9_!$C$1:$K$221</definedName>
    <definedName name="_xlnm._FilterDatabase" localSheetId="0" hidden="1">'Ppales données dans le tps'!$A$1:$T$90</definedName>
    <definedName name="_xlnm._FilterDatabase" localSheetId="14" hidden="1">TABLES!$A$1:$C$1</definedName>
    <definedName name="ABREVIATION" localSheetId="12">TABLES!$A$1:$A$11</definedName>
    <definedName name="ABREVIATION" localSheetId="11">TABLES!$A$1:$A$11</definedName>
    <definedName name="ABREVIATION">TABLES!$A$1:$A$10</definedName>
    <definedName name="_xlnm.Print_Titles" localSheetId="10">_8_!$2:$2</definedName>
    <definedName name="_xlnm.Print_Titles" localSheetId="0">'Ppales données dans le tps'!$1:$3</definedName>
    <definedName name="SIGNE" localSheetId="12">TABLES!$B$1:$B$11</definedName>
    <definedName name="SIGNE" localSheetId="11">TABLES!$B$1:$B$11</definedName>
    <definedName name="SIGNE">TABLES!$B$1:$B$10</definedName>
    <definedName name="TABLE">TABLES!$A$1:$B$11</definedName>
    <definedName name="Table2019" localSheetId="14">TABLES!$A$1:$B$10</definedName>
    <definedName name="Z_31C50DE0_A3F6_4E3C_9E03_EFBEC3FF3912_.wvu.FilterData" localSheetId="10" hidden="1">_8_!$B$2:$K$100</definedName>
    <definedName name="Z_38B3E0C0_855E_49D6_92F3_F8F1CE1CB428_.wvu.Cols" localSheetId="12" hidden="1">_10_!$A:$A,_10_!$F:$F,_10_!$G:$M,_10_!#REF!</definedName>
    <definedName name="Z_38B3E0C0_855E_49D6_92F3_F8F1CE1CB428_.wvu.Cols" localSheetId="10" hidden="1">_8_!#REF!,_8_!$F:$F,_8_!$G:$J</definedName>
    <definedName name="Z_38B3E0C0_855E_49D6_92F3_F8F1CE1CB428_.wvu.Cols" localSheetId="11" hidden="1">_9_!$A:$A,_9_!$F:$I</definedName>
    <definedName name="Z_38B3E0C0_855E_49D6_92F3_F8F1CE1CB428_.wvu.FilterData" localSheetId="12" hidden="1">_10_!$A$2:$M$382</definedName>
    <definedName name="Z_38B3E0C0_855E_49D6_92F3_F8F1CE1CB428_.wvu.FilterData" localSheetId="10" hidden="1">_8_!$B$2:$K$100</definedName>
    <definedName name="Z_38B3E0C0_855E_49D6_92F3_F8F1CE1CB428_.wvu.FilterData" localSheetId="11" hidden="1">_9_!$A$2:$G$173</definedName>
    <definedName name="Z_38B3E0C0_855E_49D6_92F3_F8F1CE1CB428_.wvu.Rows" localSheetId="12" hidden="1">_10_!$3:$8,_10_!$10:$11,_10_!$14:$14,_10_!$17:$20,_10_!$46:$47,_10_!$98:$98,_10_!$156:$156,_10_!$174:$176,_10_!$180:$180,_10_!$196:$196,_10_!$200:$200,_10_!$216:$219,_10_!$223:$223,_10_!$239:$240,_10_!$244:$246,_10_!$260:$261,_10_!$264:$267,_10_!$285:$286,_10_!$293:$293,_10_!$312:$312,_10_!$326:$331,_10_!$336:$336,_10_!$353:$358,_10_!$363:$363</definedName>
    <definedName name="Z_38B3E0C0_855E_49D6_92F3_F8F1CE1CB428_.wvu.Rows" localSheetId="11" hidden="1">_9_!$3:$5</definedName>
    <definedName name="Z_737FC693_4FA4_4854_84FF_4FD2E557CBD5_.wvu.Cols" localSheetId="12" hidden="1">_10_!$A:$A,_10_!$F:$F,_10_!$G:$M,_10_!#REF!</definedName>
    <definedName name="Z_737FC693_4FA4_4854_84FF_4FD2E557CBD5_.wvu.Cols" localSheetId="10" hidden="1">_8_!#REF!,_8_!$F:$F,_8_!$G:$J</definedName>
    <definedName name="Z_737FC693_4FA4_4854_84FF_4FD2E557CBD5_.wvu.Cols" localSheetId="11" hidden="1">_9_!$A:$A,_9_!$F:$I</definedName>
    <definedName name="Z_737FC693_4FA4_4854_84FF_4FD2E557CBD5_.wvu.FilterData" localSheetId="12" hidden="1">_10_!$A$2:$M$382</definedName>
    <definedName name="Z_737FC693_4FA4_4854_84FF_4FD2E557CBD5_.wvu.FilterData" localSheetId="10" hidden="1">_8_!$B$2:$K$100</definedName>
    <definedName name="Z_737FC693_4FA4_4854_84FF_4FD2E557CBD5_.wvu.FilterData" localSheetId="11" hidden="1">_9_!$A$2:$G$173</definedName>
    <definedName name="Z_737FC693_4FA4_4854_84FF_4FD2E557CBD5_.wvu.Rows" localSheetId="12" hidden="1">_10_!$3:$8,_10_!$10:$11,_10_!$14:$14,_10_!$17:$20,_10_!$46:$47,_10_!$98:$98,_10_!$156:$156,_10_!$174:$176,_10_!$180:$180,_10_!$196:$196,_10_!$200:$200,_10_!$216:$219,_10_!$223:$223,_10_!$239:$240,_10_!$244:$246,_10_!$260:$261,_10_!$264:$267,_10_!$285:$286,_10_!$293:$293,_10_!$312:$312,_10_!$326:$331,_10_!$336:$336,_10_!$353:$358,_10_!$363:$363</definedName>
    <definedName name="Z_737FC693_4FA4_4854_84FF_4FD2E557CBD5_.wvu.Rows" localSheetId="11" hidden="1">_9_!$3:$5</definedName>
    <definedName name="Z_9FBAC3A2_8A30_41F3_8481_C445FA5DD7F6_.wvu.FilterData" localSheetId="12" hidden="1">_10_!$A$2:$M$382</definedName>
    <definedName name="Z_9FBAC3A2_8A30_41F3_8481_C445FA5DD7F6_.wvu.FilterData" localSheetId="10" hidden="1">_8_!$B$2:$K$100</definedName>
    <definedName name="Z_9FBAC3A2_8A30_41F3_8481_C445FA5DD7F6_.wvu.FilterData" localSheetId="11" hidden="1">_9_!$A$2:$G$173</definedName>
    <definedName name="Z_E238931B_E1FC_49DC_A5F7_A13DB0EE475C_.wvu.FilterData" localSheetId="10" hidden="1">_8_!$B$2:$K$100</definedName>
    <definedName name="_xlnm.Print_Area" localSheetId="12">_10_!$B$1:$M$382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3" i="29" l="1"/>
  <c r="I77" i="29"/>
  <c r="B5" i="18" l="1"/>
  <c r="I21" i="29" l="1"/>
  <c r="I158" i="29"/>
  <c r="I157" i="29"/>
  <c r="I7" i="15" l="1"/>
  <c r="I18" i="15"/>
  <c r="I31" i="15"/>
  <c r="C257" i="15"/>
  <c r="C256" i="15"/>
  <c r="C255" i="15"/>
  <c r="I58" i="15"/>
  <c r="I48" i="15"/>
  <c r="C257" i="16"/>
  <c r="D257" i="16"/>
  <c r="D258" i="16"/>
  <c r="B243" i="16"/>
  <c r="C243" i="16"/>
  <c r="D243" i="16"/>
  <c r="I243" i="16"/>
  <c r="C229" i="16"/>
  <c r="D230" i="16"/>
  <c r="D229" i="16"/>
  <c r="C297" i="16"/>
  <c r="C298" i="16"/>
  <c r="D297" i="16"/>
  <c r="D298" i="16"/>
  <c r="C311" i="16"/>
  <c r="C310" i="16"/>
  <c r="C309" i="16"/>
  <c r="D311" i="16"/>
  <c r="D310" i="16"/>
  <c r="D309" i="16"/>
  <c r="D111" i="16"/>
  <c r="D112" i="16"/>
  <c r="D113" i="16"/>
  <c r="C111" i="16"/>
  <c r="C112" i="16"/>
  <c r="B110" i="16"/>
  <c r="I110" i="16"/>
  <c r="C113" i="16"/>
  <c r="C116" i="16"/>
  <c r="C117" i="16"/>
  <c r="B271" i="16"/>
  <c r="I271" i="16"/>
  <c r="B78" i="16"/>
  <c r="I324" i="16"/>
  <c r="D324" i="16"/>
  <c r="C324" i="16"/>
  <c r="B314" i="16"/>
  <c r="I314" i="16"/>
  <c r="B316" i="16"/>
  <c r="C316" i="16"/>
  <c r="D316" i="16"/>
  <c r="I316" i="16"/>
  <c r="B317" i="16"/>
  <c r="C317" i="16"/>
  <c r="D317" i="16"/>
  <c r="B318" i="16"/>
  <c r="C318" i="16"/>
  <c r="D318" i="16"/>
  <c r="C319" i="16"/>
  <c r="D319" i="16"/>
  <c r="I319" i="16"/>
  <c r="I302" i="16"/>
  <c r="D302" i="16"/>
  <c r="C302" i="16"/>
  <c r="C303" i="16"/>
  <c r="D303" i="16"/>
  <c r="I303" i="16"/>
  <c r="I310" i="16"/>
  <c r="I300" i="16"/>
  <c r="D300" i="16"/>
  <c r="C300" i="16"/>
  <c r="B300" i="16"/>
  <c r="I299" i="16"/>
  <c r="D299" i="16"/>
  <c r="C299" i="16"/>
  <c r="B299" i="16"/>
  <c r="B298" i="16"/>
  <c r="I297" i="16"/>
  <c r="B297" i="16"/>
  <c r="B296" i="16"/>
  <c r="I276" i="16"/>
  <c r="D276" i="16"/>
  <c r="C276" i="16"/>
  <c r="D275" i="16"/>
  <c r="C275" i="16"/>
  <c r="B275" i="16"/>
  <c r="I273" i="16"/>
  <c r="D273" i="16"/>
  <c r="C273" i="16"/>
  <c r="B273" i="16"/>
  <c r="D274" i="16"/>
  <c r="C274" i="16"/>
  <c r="B274" i="16"/>
  <c r="B272" i="16"/>
  <c r="I277" i="16"/>
  <c r="D277" i="16"/>
  <c r="C277" i="16"/>
  <c r="I257" i="16"/>
  <c r="B257" i="16"/>
  <c r="I235" i="16"/>
  <c r="I234" i="16"/>
  <c r="I233" i="16"/>
  <c r="I244" i="16"/>
  <c r="D244" i="16"/>
  <c r="C244" i="16"/>
  <c r="B244" i="16"/>
  <c r="I259" i="16"/>
  <c r="D259" i="16"/>
  <c r="C259" i="16"/>
  <c r="D223" i="16"/>
  <c r="C223" i="16"/>
  <c r="C224" i="16"/>
  <c r="D224" i="16"/>
  <c r="I223" i="16"/>
  <c r="I57" i="16"/>
  <c r="B115" i="16"/>
  <c r="C105" i="15"/>
  <c r="C106" i="15"/>
  <c r="C315" i="16"/>
  <c r="D315" i="16"/>
  <c r="C272" i="16"/>
  <c r="I263" i="15"/>
  <c r="I262" i="15"/>
  <c r="D253" i="15"/>
  <c r="C253" i="15"/>
  <c r="D135" i="16"/>
  <c r="D136" i="16"/>
  <c r="C135" i="16"/>
  <c r="C136" i="16"/>
  <c r="D128" i="16"/>
  <c r="D129" i="16"/>
  <c r="D130" i="16"/>
  <c r="D131" i="16"/>
  <c r="D132" i="16"/>
  <c r="D133" i="16"/>
  <c r="D134" i="16"/>
  <c r="C128" i="16"/>
  <c r="C129" i="16"/>
  <c r="C130" i="16"/>
  <c r="C131" i="16"/>
  <c r="C132" i="16"/>
  <c r="C133" i="16"/>
  <c r="C134" i="16"/>
  <c r="D117" i="16"/>
  <c r="D115" i="16" s="1"/>
  <c r="D118" i="16"/>
  <c r="D119" i="16"/>
  <c r="D120" i="16"/>
  <c r="D121" i="16"/>
  <c r="D122" i="16"/>
  <c r="D123" i="16"/>
  <c r="D124" i="16"/>
  <c r="D125" i="16"/>
  <c r="D126" i="16"/>
  <c r="D127" i="16"/>
  <c r="C118" i="16"/>
  <c r="C119" i="16"/>
  <c r="C120" i="16"/>
  <c r="C121" i="16"/>
  <c r="C122" i="16"/>
  <c r="C123" i="16"/>
  <c r="C124" i="16"/>
  <c r="C125" i="16"/>
  <c r="C126" i="16"/>
  <c r="C127" i="16"/>
  <c r="D116" i="16"/>
  <c r="S42" i="25"/>
  <c r="I64" i="16"/>
  <c r="I65" i="16"/>
  <c r="I66" i="16"/>
  <c r="I67" i="16"/>
  <c r="I68" i="16"/>
  <c r="S52" i="25"/>
  <c r="D322" i="16"/>
  <c r="D323" i="16"/>
  <c r="D325" i="16"/>
  <c r="D326" i="16"/>
  <c r="D327" i="16"/>
  <c r="D328" i="16"/>
  <c r="D329" i="16"/>
  <c r="D330" i="16"/>
  <c r="D331" i="16"/>
  <c r="D332" i="16"/>
  <c r="D333" i="16"/>
  <c r="D334" i="16"/>
  <c r="C322" i="16"/>
  <c r="C323" i="16"/>
  <c r="C325" i="16"/>
  <c r="C326" i="16"/>
  <c r="C327" i="16"/>
  <c r="C328" i="16"/>
  <c r="C329" i="16"/>
  <c r="C330" i="16"/>
  <c r="C331" i="16"/>
  <c r="C332" i="16"/>
  <c r="C333" i="16"/>
  <c r="C334" i="16"/>
  <c r="D301" i="16"/>
  <c r="C301" i="16"/>
  <c r="C291" i="16"/>
  <c r="C293" i="16"/>
  <c r="C294" i="16"/>
  <c r="C285" i="16"/>
  <c r="C286" i="16"/>
  <c r="C287" i="16"/>
  <c r="C288" i="16"/>
  <c r="C289" i="16"/>
  <c r="C290" i="16"/>
  <c r="C278" i="16"/>
  <c r="C279" i="16"/>
  <c r="C280" i="16"/>
  <c r="C281" i="16"/>
  <c r="C282" i="16"/>
  <c r="C283" i="16"/>
  <c r="C284" i="16"/>
  <c r="C292" i="16"/>
  <c r="D290" i="16"/>
  <c r="D285" i="16"/>
  <c r="D286" i="16"/>
  <c r="D287" i="16"/>
  <c r="D288" i="16"/>
  <c r="D289" i="16"/>
  <c r="D292" i="16"/>
  <c r="D291" i="16"/>
  <c r="D293" i="16"/>
  <c r="D294" i="16"/>
  <c r="D278" i="16"/>
  <c r="D245" i="16"/>
  <c r="D246" i="16"/>
  <c r="D247" i="16"/>
  <c r="D248" i="16"/>
  <c r="D249" i="16"/>
  <c r="D250" i="16"/>
  <c r="D251" i="16"/>
  <c r="D253" i="16"/>
  <c r="D254" i="16"/>
  <c r="D252" i="16"/>
  <c r="C245" i="16"/>
  <c r="C246" i="16"/>
  <c r="C247" i="16"/>
  <c r="C248" i="16"/>
  <c r="C249" i="16"/>
  <c r="C250" i="16"/>
  <c r="C251" i="16"/>
  <c r="C253" i="16"/>
  <c r="C254" i="16"/>
  <c r="C252" i="16"/>
  <c r="D238" i="16"/>
  <c r="D239" i="16"/>
  <c r="D240" i="16"/>
  <c r="C238" i="16"/>
  <c r="C239" i="16"/>
  <c r="C240" i="16"/>
  <c r="D237" i="16"/>
  <c r="C237" i="16"/>
  <c r="C236" i="16" s="1"/>
  <c r="D222" i="16"/>
  <c r="C222" i="16"/>
  <c r="C221" i="16" s="1"/>
  <c r="C217" i="16"/>
  <c r="C218" i="16"/>
  <c r="C219" i="16"/>
  <c r="C216" i="16"/>
  <c r="C225" i="16"/>
  <c r="C226" i="16"/>
  <c r="C227" i="16"/>
  <c r="C228" i="16"/>
  <c r="D227" i="16"/>
  <c r="D228" i="16"/>
  <c r="D231" i="16"/>
  <c r="D225" i="16"/>
  <c r="D226" i="16"/>
  <c r="D217" i="16"/>
  <c r="D218" i="16"/>
  <c r="D219" i="16"/>
  <c r="D216" i="16"/>
  <c r="D211" i="16"/>
  <c r="I320" i="16"/>
  <c r="I222" i="16"/>
  <c r="I311" i="16"/>
  <c r="I301" i="16"/>
  <c r="I278" i="16"/>
  <c r="I240" i="16"/>
  <c r="I241" i="16"/>
  <c r="I219" i="16"/>
  <c r="B219" i="16"/>
  <c r="I220" i="16"/>
  <c r="I80" i="16"/>
  <c r="C215" i="16"/>
  <c r="I386" i="16"/>
  <c r="I387" i="16"/>
  <c r="I381" i="16"/>
  <c r="I382" i="16"/>
  <c r="I383" i="16"/>
  <c r="I384" i="16"/>
  <c r="I385" i="16"/>
  <c r="I224" i="16"/>
  <c r="I225" i="16"/>
  <c r="I226" i="16"/>
  <c r="I227" i="16"/>
  <c r="I228" i="16"/>
  <c r="I229" i="16"/>
  <c r="I231" i="16"/>
  <c r="I322" i="16"/>
  <c r="I323" i="16"/>
  <c r="I325" i="16"/>
  <c r="I326" i="16"/>
  <c r="I327" i="16"/>
  <c r="I328" i="16"/>
  <c r="I329" i="16"/>
  <c r="I330" i="16"/>
  <c r="I331" i="16"/>
  <c r="I332" i="16"/>
  <c r="I333" i="16"/>
  <c r="I334" i="16"/>
  <c r="I335" i="16"/>
  <c r="I336" i="16"/>
  <c r="I337" i="16"/>
  <c r="I338" i="16"/>
  <c r="I304" i="16"/>
  <c r="I305" i="16"/>
  <c r="I306" i="16"/>
  <c r="I307" i="16"/>
  <c r="I308" i="16"/>
  <c r="I309" i="16"/>
  <c r="I312" i="16"/>
  <c r="I313" i="16"/>
  <c r="I291" i="16"/>
  <c r="I293" i="16"/>
  <c r="I294" i="16"/>
  <c r="I285" i="16"/>
  <c r="I286" i="16"/>
  <c r="I287" i="16"/>
  <c r="I288" i="16"/>
  <c r="I289" i="16"/>
  <c r="I290" i="16"/>
  <c r="I279" i="16"/>
  <c r="I280" i="16"/>
  <c r="I281" i="16"/>
  <c r="I282" i="16"/>
  <c r="I283" i="16"/>
  <c r="I284" i="16"/>
  <c r="I255" i="16"/>
  <c r="I256" i="16"/>
  <c r="I258" i="16"/>
  <c r="I260" i="16"/>
  <c r="I261" i="16"/>
  <c r="I262" i="16"/>
  <c r="I263" i="16"/>
  <c r="I264" i="16"/>
  <c r="I265" i="16"/>
  <c r="I266" i="16"/>
  <c r="I269" i="16"/>
  <c r="I270" i="16"/>
  <c r="I267" i="16"/>
  <c r="I268" i="16"/>
  <c r="I245" i="16"/>
  <c r="I246" i="16"/>
  <c r="I247" i="16"/>
  <c r="I248" i="16"/>
  <c r="I249" i="16"/>
  <c r="I250" i="16"/>
  <c r="I251" i="16"/>
  <c r="I253" i="16"/>
  <c r="I254" i="16"/>
  <c r="I106" i="16"/>
  <c r="I141" i="16"/>
  <c r="I142" i="16"/>
  <c r="I144" i="16"/>
  <c r="I145" i="16"/>
  <c r="I146" i="16"/>
  <c r="I147" i="16"/>
  <c r="I148" i="16"/>
  <c r="I149" i="16"/>
  <c r="I150" i="16"/>
  <c r="I89" i="16"/>
  <c r="I90" i="16"/>
  <c r="I91" i="16"/>
  <c r="I92" i="16"/>
  <c r="I95" i="16"/>
  <c r="I96" i="16"/>
  <c r="I97" i="16"/>
  <c r="I98" i="16"/>
  <c r="I100" i="16"/>
  <c r="I101" i="16"/>
  <c r="I103" i="16"/>
  <c r="I104" i="16"/>
  <c r="I105" i="16"/>
  <c r="I84" i="16"/>
  <c r="I85" i="16"/>
  <c r="I86" i="16"/>
  <c r="I87" i="16"/>
  <c r="I88" i="16"/>
  <c r="I77" i="16"/>
  <c r="I79" i="16"/>
  <c r="I81" i="16"/>
  <c r="I82" i="16"/>
  <c r="I71" i="16"/>
  <c r="I72" i="16"/>
  <c r="I73" i="16"/>
  <c r="I74" i="16"/>
  <c r="I75" i="16"/>
  <c r="I76" i="16"/>
  <c r="I70" i="16"/>
  <c r="I69" i="16"/>
  <c r="I63" i="16"/>
  <c r="I62" i="16"/>
  <c r="I61" i="16"/>
  <c r="I60" i="16"/>
  <c r="I59" i="16"/>
  <c r="I58" i="16"/>
  <c r="I268" i="15"/>
  <c r="I254" i="15"/>
  <c r="I255" i="15"/>
  <c r="I256" i="15"/>
  <c r="I257" i="15"/>
  <c r="I258" i="15"/>
  <c r="I259" i="15"/>
  <c r="I260" i="15"/>
  <c r="I261" i="15"/>
  <c r="I264" i="15"/>
  <c r="I265" i="15"/>
  <c r="I266" i="15"/>
  <c r="I267" i="15"/>
  <c r="I172" i="15"/>
  <c r="I171" i="15"/>
  <c r="I170" i="15"/>
  <c r="I169" i="15"/>
  <c r="I168" i="15"/>
  <c r="I166" i="15"/>
  <c r="I165" i="15"/>
  <c r="I164" i="15"/>
  <c r="I163" i="15"/>
  <c r="I162" i="15"/>
  <c r="I161" i="15"/>
  <c r="I160" i="15"/>
  <c r="I153" i="15"/>
  <c r="I154" i="15"/>
  <c r="I155" i="15"/>
  <c r="I156" i="15"/>
  <c r="I157" i="15"/>
  <c r="I158" i="15"/>
  <c r="I159" i="15"/>
  <c r="I152" i="15"/>
  <c r="I151" i="15"/>
  <c r="I150" i="15"/>
  <c r="I149" i="15"/>
  <c r="I148" i="15"/>
  <c r="I147" i="15"/>
  <c r="I146" i="15"/>
  <c r="I145" i="15"/>
  <c r="I144" i="15"/>
  <c r="I143" i="15"/>
  <c r="I142" i="15"/>
  <c r="I141" i="15"/>
  <c r="A56" i="25"/>
  <c r="A29" i="25"/>
  <c r="B28" i="25"/>
  <c r="S79" i="25"/>
  <c r="S71" i="25"/>
  <c r="S70" i="25"/>
  <c r="R61" i="25"/>
  <c r="S61" i="25"/>
  <c r="S56" i="25"/>
  <c r="S51" i="25"/>
  <c r="S50" i="25"/>
  <c r="S49" i="25"/>
  <c r="S43" i="25"/>
  <c r="S55" i="25"/>
  <c r="S57" i="25"/>
  <c r="S41" i="25"/>
  <c r="S39" i="25"/>
  <c r="S29" i="25"/>
  <c r="S38" i="25"/>
  <c r="C336" i="16"/>
  <c r="D304" i="16"/>
  <c r="D305" i="16"/>
  <c r="D306" i="16"/>
  <c r="D307" i="16"/>
  <c r="D308" i="16"/>
  <c r="D312" i="16"/>
  <c r="D313" i="16"/>
  <c r="C304" i="16"/>
  <c r="C305" i="16"/>
  <c r="C306" i="16"/>
  <c r="C307" i="16"/>
  <c r="C308" i="16"/>
  <c r="C312" i="16"/>
  <c r="C313" i="16"/>
  <c r="D338" i="16"/>
  <c r="C338" i="16"/>
  <c r="D336" i="16"/>
  <c r="D279" i="16"/>
  <c r="D280" i="16"/>
  <c r="D281" i="16"/>
  <c r="D282" i="16"/>
  <c r="D283" i="16"/>
  <c r="D284" i="16"/>
  <c r="D260" i="16"/>
  <c r="D261" i="16"/>
  <c r="D262" i="16"/>
  <c r="D263" i="16"/>
  <c r="D264" i="16"/>
  <c r="D265" i="16"/>
  <c r="D266" i="16"/>
  <c r="D269" i="16"/>
  <c r="D270" i="16"/>
  <c r="D267" i="16"/>
  <c r="D268" i="16"/>
  <c r="C260" i="16"/>
  <c r="C261" i="16"/>
  <c r="C262" i="16"/>
  <c r="C263" i="16"/>
  <c r="C264" i="16"/>
  <c r="C265" i="16"/>
  <c r="C266" i="16"/>
  <c r="C269" i="16"/>
  <c r="C270" i="16"/>
  <c r="C267" i="16"/>
  <c r="C268" i="16"/>
  <c r="C258" i="16"/>
  <c r="D143" i="16"/>
  <c r="D144" i="16"/>
  <c r="D145" i="16"/>
  <c r="D146" i="16"/>
  <c r="D147" i="16"/>
  <c r="D148" i="16"/>
  <c r="D149" i="16"/>
  <c r="D150" i="16"/>
  <c r="D142" i="16"/>
  <c r="C143" i="16"/>
  <c r="C144" i="16"/>
  <c r="C145" i="16"/>
  <c r="C146" i="16"/>
  <c r="C147" i="16"/>
  <c r="C148" i="16"/>
  <c r="C149" i="16"/>
  <c r="C150" i="16"/>
  <c r="C142" i="16"/>
  <c r="C114" i="16"/>
  <c r="C87" i="16"/>
  <c r="C189" i="15"/>
  <c r="D109" i="16"/>
  <c r="D108" i="16"/>
  <c r="C109" i="16"/>
  <c r="C108" i="16"/>
  <c r="D89" i="16"/>
  <c r="D102" i="16" s="1"/>
  <c r="D97" i="16"/>
  <c r="C89" i="16"/>
  <c r="C97" i="16" s="1"/>
  <c r="D79" i="16"/>
  <c r="C79" i="16"/>
  <c r="D84" i="16"/>
  <c r="D85" i="16"/>
  <c r="D86" i="16"/>
  <c r="D87" i="16"/>
  <c r="D88" i="16"/>
  <c r="C84" i="16"/>
  <c r="C85" i="16"/>
  <c r="C86" i="16"/>
  <c r="C88" i="16"/>
  <c r="C80" i="16"/>
  <c r="C81" i="16"/>
  <c r="C82" i="16"/>
  <c r="D80" i="16"/>
  <c r="D81" i="16"/>
  <c r="D82" i="16"/>
  <c r="D75" i="16"/>
  <c r="D74" i="16"/>
  <c r="C75" i="16"/>
  <c r="C74" i="16"/>
  <c r="D72" i="16"/>
  <c r="C72" i="16"/>
  <c r="D70" i="16"/>
  <c r="C70" i="16"/>
  <c r="D68" i="16"/>
  <c r="C68" i="16"/>
  <c r="D66" i="16"/>
  <c r="C66" i="16"/>
  <c r="D385" i="16"/>
  <c r="C385" i="16"/>
  <c r="D167" i="15"/>
  <c r="C167" i="15"/>
  <c r="C163" i="15"/>
  <c r="C164" i="15"/>
  <c r="C165" i="15"/>
  <c r="C166" i="15"/>
  <c r="D163" i="15"/>
  <c r="D164" i="15"/>
  <c r="D165" i="15"/>
  <c r="D166" i="15"/>
  <c r="D162" i="15"/>
  <c r="C162" i="15"/>
  <c r="C161" i="15" s="1"/>
  <c r="C136" i="15"/>
  <c r="D147" i="15"/>
  <c r="D148" i="15"/>
  <c r="D149" i="15"/>
  <c r="D150" i="15"/>
  <c r="D151" i="15"/>
  <c r="D152" i="15"/>
  <c r="D153" i="15"/>
  <c r="D154" i="15"/>
  <c r="D155" i="15"/>
  <c r="C147" i="15"/>
  <c r="C148" i="15"/>
  <c r="C149" i="15"/>
  <c r="C150" i="15"/>
  <c r="C151" i="15"/>
  <c r="C152" i="15"/>
  <c r="C153" i="15"/>
  <c r="C154" i="15"/>
  <c r="C155" i="15"/>
  <c r="D146" i="15"/>
  <c r="C146" i="15"/>
  <c r="C200" i="15"/>
  <c r="D256" i="15"/>
  <c r="D257" i="15"/>
  <c r="D258" i="15"/>
  <c r="D259" i="15"/>
  <c r="D260" i="15"/>
  <c r="D261" i="15"/>
  <c r="D262" i="15"/>
  <c r="D263" i="15"/>
  <c r="D264" i="15"/>
  <c r="D265" i="15"/>
  <c r="D266" i="15"/>
  <c r="D267" i="15"/>
  <c r="D268" i="15"/>
  <c r="D255" i="15"/>
  <c r="C258" i="15"/>
  <c r="C259" i="15"/>
  <c r="C260" i="15"/>
  <c r="C261" i="15"/>
  <c r="C262" i="15"/>
  <c r="C263" i="15"/>
  <c r="C264" i="15"/>
  <c r="C265" i="15"/>
  <c r="C266" i="15"/>
  <c r="C267" i="15"/>
  <c r="C268" i="15"/>
  <c r="S16" i="25"/>
  <c r="S14" i="25"/>
  <c r="M10" i="25"/>
  <c r="N10" i="25"/>
  <c r="O10" i="25"/>
  <c r="P10" i="25"/>
  <c r="Q10" i="25"/>
  <c r="R10" i="25"/>
  <c r="S8" i="25"/>
  <c r="S7" i="25"/>
  <c r="S6" i="25"/>
  <c r="R5" i="25"/>
  <c r="S5" i="25"/>
  <c r="B253" i="15"/>
  <c r="I186" i="18"/>
  <c r="I185" i="18"/>
  <c r="I184" i="18"/>
  <c r="I183" i="18"/>
  <c r="I181" i="18"/>
  <c r="I180" i="18"/>
  <c r="I179" i="18"/>
  <c r="I178" i="18"/>
  <c r="I182" i="18"/>
  <c r="D182" i="18"/>
  <c r="C182" i="18"/>
  <c r="B182" i="18"/>
  <c r="I177" i="18"/>
  <c r="D177" i="18"/>
  <c r="C177" i="18"/>
  <c r="B177" i="18"/>
  <c r="C205" i="16"/>
  <c r="I128" i="29"/>
  <c r="D13" i="29"/>
  <c r="D3" i="20"/>
  <c r="C3" i="20"/>
  <c r="D31" i="20"/>
  <c r="D25" i="20" s="1"/>
  <c r="C31" i="20"/>
  <c r="B25" i="20"/>
  <c r="D58" i="18"/>
  <c r="D59" i="18"/>
  <c r="D60" i="18"/>
  <c r="D57" i="18"/>
  <c r="C58" i="18"/>
  <c r="C59" i="18"/>
  <c r="C57" i="18"/>
  <c r="D61" i="18"/>
  <c r="D62" i="18"/>
  <c r="D63" i="18"/>
  <c r="D64" i="18"/>
  <c r="C62" i="18"/>
  <c r="C63" i="18"/>
  <c r="C64" i="18"/>
  <c r="C61" i="18"/>
  <c r="C60" i="18"/>
  <c r="C52" i="18"/>
  <c r="C78" i="16"/>
  <c r="D94" i="16"/>
  <c r="D93" i="16" s="1"/>
  <c r="D103" i="16"/>
  <c r="D95" i="16"/>
  <c r="C99" i="16"/>
  <c r="D104" i="16"/>
  <c r="D96" i="16"/>
  <c r="C103" i="16"/>
  <c r="D100" i="16"/>
  <c r="D105" i="16"/>
  <c r="D24" i="20"/>
  <c r="C24" i="20"/>
  <c r="D83" i="16"/>
  <c r="C173" i="15"/>
  <c r="I17" i="29"/>
  <c r="I129" i="29"/>
  <c r="I24" i="29"/>
  <c r="D164" i="18"/>
  <c r="C164" i="18"/>
  <c r="R41" i="25"/>
  <c r="I62" i="18"/>
  <c r="R76" i="25"/>
  <c r="R77" i="25"/>
  <c r="R45" i="25"/>
  <c r="P45" i="25"/>
  <c r="O45" i="25"/>
  <c r="R44" i="25"/>
  <c r="I23" i="20"/>
  <c r="I24" i="20"/>
  <c r="I31" i="20"/>
  <c r="I26" i="20"/>
  <c r="I27" i="20"/>
  <c r="I28" i="20"/>
  <c r="I29" i="20"/>
  <c r="I30" i="20"/>
  <c r="R90" i="25"/>
  <c r="R85" i="25"/>
  <c r="R84" i="25"/>
  <c r="R83" i="25"/>
  <c r="R82" i="25"/>
  <c r="R81" i="25"/>
  <c r="R79" i="25"/>
  <c r="R73" i="25"/>
  <c r="R71" i="25"/>
  <c r="R70" i="25"/>
  <c r="R69" i="25"/>
  <c r="R67" i="25"/>
  <c r="R64" i="25"/>
  <c r="R63" i="25"/>
  <c r="R62" i="25"/>
  <c r="R60" i="25"/>
  <c r="R59" i="25"/>
  <c r="R58" i="25"/>
  <c r="R57" i="25"/>
  <c r="R56" i="25"/>
  <c r="R54" i="25"/>
  <c r="R53" i="25"/>
  <c r="R52" i="25"/>
  <c r="R51" i="25"/>
  <c r="R50" i="25"/>
  <c r="R49" i="25"/>
  <c r="R43" i="25"/>
  <c r="R40" i="25"/>
  <c r="R39" i="25"/>
  <c r="R38" i="25"/>
  <c r="R36" i="25"/>
  <c r="R24" i="25"/>
  <c r="R16" i="25"/>
  <c r="R14" i="25"/>
  <c r="R12" i="25"/>
  <c r="R11" i="25"/>
  <c r="R9" i="25"/>
  <c r="R8" i="25"/>
  <c r="R7" i="25"/>
  <c r="R6" i="25"/>
  <c r="R4" i="25"/>
  <c r="D126" i="18"/>
  <c r="C126" i="18"/>
  <c r="C111" i="18"/>
  <c r="C181" i="15"/>
  <c r="I52" i="18"/>
  <c r="B84" i="18"/>
  <c r="B174" i="18"/>
  <c r="D172" i="18"/>
  <c r="D171" i="18" s="1"/>
  <c r="D168" i="18" s="1"/>
  <c r="C172" i="18"/>
  <c r="I171" i="18"/>
  <c r="I172" i="18"/>
  <c r="I173" i="18"/>
  <c r="I174" i="18"/>
  <c r="I175" i="18"/>
  <c r="I176" i="18"/>
  <c r="D100" i="18"/>
  <c r="D98" i="18" s="1"/>
  <c r="C100" i="18"/>
  <c r="D99" i="18"/>
  <c r="D101" i="18"/>
  <c r="B173" i="18"/>
  <c r="B175" i="18"/>
  <c r="B176" i="18"/>
  <c r="B172" i="18"/>
  <c r="B171" i="18"/>
  <c r="B170" i="18"/>
  <c r="B169" i="18"/>
  <c r="I170" i="18"/>
  <c r="I169" i="18"/>
  <c r="I168" i="18"/>
  <c r="B168" i="18"/>
  <c r="B101" i="17"/>
  <c r="B102" i="17"/>
  <c r="B103" i="17"/>
  <c r="B104" i="17"/>
  <c r="B100" i="17"/>
  <c r="I103" i="17"/>
  <c r="I104" i="17"/>
  <c r="I102" i="17"/>
  <c r="I101" i="17"/>
  <c r="I100" i="17"/>
  <c r="D133" i="18"/>
  <c r="D134" i="18"/>
  <c r="D135" i="18"/>
  <c r="D136" i="18"/>
  <c r="D137" i="18"/>
  <c r="D138" i="18"/>
  <c r="D139" i="18"/>
  <c r="D140" i="18"/>
  <c r="D141" i="18"/>
  <c r="D142" i="18"/>
  <c r="D143" i="18"/>
  <c r="D144" i="18"/>
  <c r="D145" i="18"/>
  <c r="D146" i="18"/>
  <c r="D147" i="18"/>
  <c r="C143" i="18"/>
  <c r="C144" i="18"/>
  <c r="C145" i="18"/>
  <c r="C146" i="18"/>
  <c r="C147" i="18"/>
  <c r="C133" i="18"/>
  <c r="C134" i="18"/>
  <c r="C135" i="18"/>
  <c r="C136" i="18"/>
  <c r="C137" i="18"/>
  <c r="C138" i="18"/>
  <c r="C139" i="18"/>
  <c r="C140" i="18"/>
  <c r="C141" i="18"/>
  <c r="C142" i="18"/>
  <c r="D132" i="18"/>
  <c r="C132" i="18"/>
  <c r="B133" i="18"/>
  <c r="B134" i="18"/>
  <c r="B135" i="18"/>
  <c r="B136" i="18"/>
  <c r="B137" i="18"/>
  <c r="B138" i="18"/>
  <c r="B139" i="18"/>
  <c r="B140" i="18"/>
  <c r="B141" i="18"/>
  <c r="B142" i="18"/>
  <c r="B143" i="18"/>
  <c r="B144" i="18"/>
  <c r="B145" i="18"/>
  <c r="B146" i="18"/>
  <c r="B147" i="18"/>
  <c r="B132" i="18"/>
  <c r="I132" i="18"/>
  <c r="I133" i="18"/>
  <c r="I134" i="18"/>
  <c r="I135" i="18"/>
  <c r="I136" i="18"/>
  <c r="I137" i="18"/>
  <c r="I138" i="18"/>
  <c r="I139" i="18"/>
  <c r="I140" i="18"/>
  <c r="I141" i="18"/>
  <c r="I142" i="18"/>
  <c r="I143" i="18"/>
  <c r="I144" i="18"/>
  <c r="I145" i="18"/>
  <c r="I146" i="18"/>
  <c r="I147" i="18"/>
  <c r="B131" i="18"/>
  <c r="B164" i="18"/>
  <c r="B165" i="18"/>
  <c r="I165" i="18"/>
  <c r="B166" i="18"/>
  <c r="I166" i="18"/>
  <c r="B167" i="18"/>
  <c r="I167" i="18"/>
  <c r="B148" i="18"/>
  <c r="I148" i="18"/>
  <c r="B149" i="18"/>
  <c r="I149" i="18"/>
  <c r="B150" i="18"/>
  <c r="I150" i="18"/>
  <c r="B151" i="18"/>
  <c r="I151" i="18"/>
  <c r="B152" i="18"/>
  <c r="I152" i="18"/>
  <c r="B153" i="18"/>
  <c r="I153" i="18"/>
  <c r="B154" i="18"/>
  <c r="C154" i="18"/>
  <c r="D154" i="18"/>
  <c r="B155" i="18"/>
  <c r="I155" i="18"/>
  <c r="B156" i="18"/>
  <c r="I156" i="18"/>
  <c r="B157" i="18"/>
  <c r="I157" i="18"/>
  <c r="B158" i="18"/>
  <c r="I158" i="18"/>
  <c r="B159" i="18"/>
  <c r="I159" i="18"/>
  <c r="B130" i="18"/>
  <c r="I130" i="18"/>
  <c r="B128" i="18"/>
  <c r="B129" i="18"/>
  <c r="B127" i="18"/>
  <c r="I127" i="18"/>
  <c r="I128" i="18"/>
  <c r="I129" i="18"/>
  <c r="B126" i="18"/>
  <c r="B125" i="18"/>
  <c r="I125" i="18"/>
  <c r="I126" i="18"/>
  <c r="C115" i="18"/>
  <c r="C118" i="18"/>
  <c r="D160" i="18"/>
  <c r="C160" i="18"/>
  <c r="B162" i="18"/>
  <c r="B163" i="18"/>
  <c r="B161" i="18"/>
  <c r="B160" i="18"/>
  <c r="I163" i="18"/>
  <c r="I161" i="18"/>
  <c r="I162" i="18"/>
  <c r="D52" i="18"/>
  <c r="B376" i="16"/>
  <c r="B377" i="16"/>
  <c r="B378" i="16"/>
  <c r="B379" i="16"/>
  <c r="B380" i="16"/>
  <c r="B375" i="16"/>
  <c r="B372" i="16"/>
  <c r="B371" i="16"/>
  <c r="B374" i="16"/>
  <c r="B370" i="16"/>
  <c r="B373" i="16"/>
  <c r="B369" i="16"/>
  <c r="I374" i="16"/>
  <c r="I375" i="16"/>
  <c r="I376" i="16"/>
  <c r="I377" i="16"/>
  <c r="I378" i="16"/>
  <c r="I379" i="16"/>
  <c r="I380" i="16"/>
  <c r="I367" i="16"/>
  <c r="I369" i="16"/>
  <c r="I370" i="16"/>
  <c r="I371" i="16"/>
  <c r="I372" i="16"/>
  <c r="I373" i="16"/>
  <c r="D30" i="20"/>
  <c r="D29" i="20"/>
  <c r="D28" i="20"/>
  <c r="D27" i="20"/>
  <c r="D26" i="20"/>
  <c r="C30" i="20"/>
  <c r="C29" i="20"/>
  <c r="C28" i="20"/>
  <c r="C27" i="20"/>
  <c r="C26" i="20"/>
  <c r="B27" i="20"/>
  <c r="B28" i="20"/>
  <c r="B29" i="20"/>
  <c r="B30" i="20"/>
  <c r="B26" i="20"/>
  <c r="B31" i="20"/>
  <c r="B23" i="20"/>
  <c r="B24" i="20"/>
  <c r="B367" i="16"/>
  <c r="P34" i="25"/>
  <c r="D241" i="15"/>
  <c r="C241" i="15"/>
  <c r="B243" i="15"/>
  <c r="I243" i="15"/>
  <c r="C73" i="18"/>
  <c r="C72" i="18"/>
  <c r="I123" i="18"/>
  <c r="I33" i="18"/>
  <c r="I34" i="18"/>
  <c r="I35" i="18"/>
  <c r="I36" i="18"/>
  <c r="I37" i="18"/>
  <c r="I38" i="18"/>
  <c r="I39" i="18"/>
  <c r="I40" i="18"/>
  <c r="I41" i="18"/>
  <c r="I42" i="18"/>
  <c r="I43" i="18"/>
  <c r="F72" i="13" a="1"/>
  <c r="F72" i="13" s="1"/>
  <c r="F71" i="13" a="1"/>
  <c r="F71" i="13" s="1"/>
  <c r="Q79" i="25"/>
  <c r="B79" i="25"/>
  <c r="A79" i="25"/>
  <c r="C107" i="14"/>
  <c r="C102" i="14"/>
  <c r="D121" i="18"/>
  <c r="D120" i="18"/>
  <c r="C121" i="18"/>
  <c r="C120" i="18"/>
  <c r="C82" i="17"/>
  <c r="D33" i="18"/>
  <c r="C33" i="18"/>
  <c r="C30" i="18" s="1"/>
  <c r="B35" i="18"/>
  <c r="B36" i="18"/>
  <c r="B37" i="18"/>
  <c r="B38" i="18"/>
  <c r="B39" i="18"/>
  <c r="B40" i="18"/>
  <c r="B41" i="18"/>
  <c r="B42" i="18"/>
  <c r="B43" i="18"/>
  <c r="B34" i="18"/>
  <c r="B33" i="18"/>
  <c r="C99" i="18"/>
  <c r="C119" i="18"/>
  <c r="C41" i="14"/>
  <c r="C42" i="14"/>
  <c r="C40" i="14"/>
  <c r="C38" i="14"/>
  <c r="C114" i="18"/>
  <c r="C21" i="14"/>
  <c r="C20" i="14"/>
  <c r="B104" i="18"/>
  <c r="D117" i="18"/>
  <c r="C105" i="18"/>
  <c r="D111" i="18"/>
  <c r="D105" i="18" s="1"/>
  <c r="D119" i="18"/>
  <c r="D118" i="18"/>
  <c r="C117" i="18"/>
  <c r="D116" i="18"/>
  <c r="C116" i="18"/>
  <c r="D115" i="18"/>
  <c r="D114" i="18"/>
  <c r="B118" i="18"/>
  <c r="C101" i="18"/>
  <c r="B111" i="18"/>
  <c r="B112" i="18"/>
  <c r="B113" i="18"/>
  <c r="B114" i="18"/>
  <c r="B115" i="18"/>
  <c r="B116" i="18"/>
  <c r="B117" i="18"/>
  <c r="B119" i="18"/>
  <c r="B120" i="18"/>
  <c r="B121" i="18"/>
  <c r="B110" i="18"/>
  <c r="B106" i="18"/>
  <c r="B107" i="18"/>
  <c r="B108" i="18"/>
  <c r="B109" i="18"/>
  <c r="B105" i="18"/>
  <c r="B90" i="18"/>
  <c r="B88" i="18"/>
  <c r="D77" i="17"/>
  <c r="D78" i="17"/>
  <c r="D79" i="17" s="1"/>
  <c r="D71" i="17" s="1"/>
  <c r="D70" i="17" s="1"/>
  <c r="D68" i="17" s="1"/>
  <c r="D66" i="17" s="1"/>
  <c r="C77" i="17"/>
  <c r="C79" i="17" s="1"/>
  <c r="B95" i="17"/>
  <c r="B94" i="17"/>
  <c r="C78" i="17"/>
  <c r="C71" i="17" s="1"/>
  <c r="C70" i="17" s="1"/>
  <c r="C68" i="17" s="1"/>
  <c r="C66" i="17" s="1"/>
  <c r="D41" i="14"/>
  <c r="D42" i="14" s="1"/>
  <c r="C34" i="14"/>
  <c r="A40" i="25"/>
  <c r="B40" i="25"/>
  <c r="B45" i="25"/>
  <c r="I124" i="18"/>
  <c r="B124" i="18"/>
  <c r="B123" i="18"/>
  <c r="I122" i="18"/>
  <c r="D122" i="18"/>
  <c r="C122" i="18"/>
  <c r="B122" i="18"/>
  <c r="B93" i="17"/>
  <c r="B96" i="17"/>
  <c r="B97" i="17"/>
  <c r="B98" i="17"/>
  <c r="B99" i="17"/>
  <c r="B360" i="16"/>
  <c r="B361" i="16"/>
  <c r="B362" i="16"/>
  <c r="B363" i="16"/>
  <c r="B364" i="16"/>
  <c r="B365" i="16"/>
  <c r="B366" i="16"/>
  <c r="B359" i="16"/>
  <c r="B354" i="16"/>
  <c r="B355" i="16"/>
  <c r="B356" i="16"/>
  <c r="B357" i="16"/>
  <c r="B353" i="16"/>
  <c r="B345" i="16"/>
  <c r="B346" i="16"/>
  <c r="B347" i="16"/>
  <c r="B348" i="16"/>
  <c r="B349" i="16"/>
  <c r="B350" i="16"/>
  <c r="B351" i="16"/>
  <c r="B352" i="16"/>
  <c r="B343" i="16"/>
  <c r="B358" i="16"/>
  <c r="B344" i="16"/>
  <c r="B341" i="16"/>
  <c r="B342" i="16"/>
  <c r="B339" i="16"/>
  <c r="B340" i="16"/>
  <c r="G40" i="25"/>
  <c r="H40" i="25"/>
  <c r="I40" i="25"/>
  <c r="J40" i="25"/>
  <c r="K40" i="25"/>
  <c r="L40" i="25"/>
  <c r="M40" i="25"/>
  <c r="N40" i="25"/>
  <c r="O40" i="25"/>
  <c r="P40" i="25"/>
  <c r="Q40" i="25"/>
  <c r="F40" i="25"/>
  <c r="F90" i="25"/>
  <c r="B96" i="14"/>
  <c r="B102" i="14"/>
  <c r="B42" i="14"/>
  <c r="B41" i="14"/>
  <c r="P90" i="25"/>
  <c r="Q90" i="25"/>
  <c r="P89" i="25"/>
  <c r="P88" i="25"/>
  <c r="O87" i="25"/>
  <c r="P87" i="25"/>
  <c r="P85" i="25"/>
  <c r="Q85" i="25"/>
  <c r="P84" i="25"/>
  <c r="Q84" i="25"/>
  <c r="P73" i="25"/>
  <c r="Q73" i="25"/>
  <c r="P43" i="25"/>
  <c r="Q43" i="25"/>
  <c r="O83" i="25"/>
  <c r="P83" i="25"/>
  <c r="Q83" i="25"/>
  <c r="P82" i="25"/>
  <c r="Q82" i="25"/>
  <c r="P81" i="25"/>
  <c r="Q81" i="25"/>
  <c r="P69" i="25"/>
  <c r="Q69" i="25"/>
  <c r="P67" i="25"/>
  <c r="Q67" i="25"/>
  <c r="P64" i="25"/>
  <c r="Q64" i="25"/>
  <c r="P63" i="25"/>
  <c r="Q63" i="25"/>
  <c r="P62" i="25"/>
  <c r="Q62" i="25"/>
  <c r="P71" i="25"/>
  <c r="Q71" i="25"/>
  <c r="P70" i="25"/>
  <c r="Q70" i="25"/>
  <c r="P44" i="25"/>
  <c r="Q44" i="25"/>
  <c r="P42" i="25"/>
  <c r="Q42" i="25"/>
  <c r="P38" i="25"/>
  <c r="Q38" i="25"/>
  <c r="P39" i="25"/>
  <c r="Q39" i="25"/>
  <c r="Q60" i="25"/>
  <c r="P60" i="25"/>
  <c r="P59" i="25"/>
  <c r="Q59" i="25"/>
  <c r="P58" i="25"/>
  <c r="Q58" i="25"/>
  <c r="P61" i="25"/>
  <c r="Q61" i="25"/>
  <c r="P36" i="25"/>
  <c r="Q36" i="25"/>
  <c r="P56" i="25"/>
  <c r="Q56" i="25"/>
  <c r="P54" i="25"/>
  <c r="Q54" i="25"/>
  <c r="P53" i="25"/>
  <c r="Q53" i="25"/>
  <c r="P57" i="25"/>
  <c r="Q57" i="25"/>
  <c r="P52" i="25"/>
  <c r="Q52" i="25"/>
  <c r="P51" i="25"/>
  <c r="Q51" i="25"/>
  <c r="P50" i="25"/>
  <c r="Q50" i="25"/>
  <c r="P49" i="25"/>
  <c r="Q49" i="25"/>
  <c r="P15" i="25"/>
  <c r="P24" i="25"/>
  <c r="Q24" i="25"/>
  <c r="P16" i="25"/>
  <c r="Q16" i="25"/>
  <c r="P14" i="25"/>
  <c r="Q14" i="25"/>
  <c r="P12" i="25"/>
  <c r="Q12" i="25"/>
  <c r="P11" i="25"/>
  <c r="Q11" i="25"/>
  <c r="P9" i="25"/>
  <c r="Q9" i="25"/>
  <c r="Q8" i="25"/>
  <c r="P8" i="25"/>
  <c r="Q7" i="25"/>
  <c r="P7" i="25"/>
  <c r="Q6" i="25"/>
  <c r="P6" i="25"/>
  <c r="Q5" i="25"/>
  <c r="P5" i="25"/>
  <c r="Q4" i="25"/>
  <c r="P4" i="25"/>
  <c r="I120" i="14"/>
  <c r="D118" i="24"/>
  <c r="C118" i="24"/>
  <c r="C53" i="18"/>
  <c r="C47" i="18"/>
  <c r="D83" i="17"/>
  <c r="I93" i="17"/>
  <c r="I94" i="17"/>
  <c r="I95" i="17"/>
  <c r="I96" i="17"/>
  <c r="I97" i="17"/>
  <c r="I98" i="17"/>
  <c r="I99" i="17"/>
  <c r="I88" i="18"/>
  <c r="I90" i="18"/>
  <c r="C84" i="18"/>
  <c r="I104" i="18"/>
  <c r="I105" i="18"/>
  <c r="I106" i="18"/>
  <c r="I107" i="18"/>
  <c r="I108" i="18"/>
  <c r="I109" i="18"/>
  <c r="I110" i="18"/>
  <c r="I111" i="18"/>
  <c r="I112" i="18"/>
  <c r="I113" i="18"/>
  <c r="I114" i="18"/>
  <c r="I115" i="18"/>
  <c r="I116" i="18"/>
  <c r="I117" i="18"/>
  <c r="I118" i="18"/>
  <c r="I119" i="18"/>
  <c r="I120" i="18"/>
  <c r="I121" i="18"/>
  <c r="D38" i="14"/>
  <c r="I344" i="16"/>
  <c r="I345" i="16"/>
  <c r="I346" i="16"/>
  <c r="I347" i="16"/>
  <c r="I348" i="16"/>
  <c r="I349" i="16"/>
  <c r="I350" i="16"/>
  <c r="I351" i="16"/>
  <c r="I352" i="16"/>
  <c r="I353" i="16"/>
  <c r="I354" i="16"/>
  <c r="I355" i="16"/>
  <c r="I356" i="16"/>
  <c r="I357" i="16"/>
  <c r="I358" i="16"/>
  <c r="I359" i="16"/>
  <c r="I360" i="16"/>
  <c r="I361" i="16"/>
  <c r="I362" i="16"/>
  <c r="I363" i="16"/>
  <c r="I364" i="16"/>
  <c r="I365" i="16"/>
  <c r="I366" i="16"/>
  <c r="I343" i="16"/>
  <c r="I341" i="16"/>
  <c r="D103" i="18"/>
  <c r="C103" i="18"/>
  <c r="C86" i="17"/>
  <c r="C88" i="17"/>
  <c r="D88" i="17"/>
  <c r="C83" i="17"/>
  <c r="D84" i="18"/>
  <c r="I41" i="14"/>
  <c r="I42" i="14"/>
  <c r="I96" i="14"/>
  <c r="I178" i="31"/>
  <c r="D178" i="31"/>
  <c r="C178" i="31"/>
  <c r="B178" i="31"/>
  <c r="D136" i="14"/>
  <c r="C136" i="14"/>
  <c r="C65" i="14"/>
  <c r="C238" i="15"/>
  <c r="D54" i="18"/>
  <c r="D53" i="18"/>
  <c r="D51" i="18"/>
  <c r="D50" i="18"/>
  <c r="D49" i="18"/>
  <c r="D48" i="18"/>
  <c r="D47" i="18"/>
  <c r="C71" i="29"/>
  <c r="D71" i="29"/>
  <c r="D80" i="13"/>
  <c r="C80" i="13"/>
  <c r="D3" i="13"/>
  <c r="C3" i="13"/>
  <c r="I34" i="20"/>
  <c r="I35" i="20"/>
  <c r="I21" i="17"/>
  <c r="I4" i="20"/>
  <c r="I6" i="29"/>
  <c r="D45" i="13"/>
  <c r="C45" i="13"/>
  <c r="D34" i="13"/>
  <c r="C34" i="13"/>
  <c r="D195" i="24"/>
  <c r="D194" i="24"/>
  <c r="D193" i="24"/>
  <c r="D187" i="24"/>
  <c r="D185" i="24"/>
  <c r="D183" i="24"/>
  <c r="D180" i="24"/>
  <c r="D179" i="24"/>
  <c r="D177" i="24"/>
  <c r="D176" i="24"/>
  <c r="D175" i="24"/>
  <c r="D173" i="24"/>
  <c r="D172" i="24"/>
  <c r="D171" i="24"/>
  <c r="D167" i="24"/>
  <c r="D166" i="24"/>
  <c r="D165" i="24"/>
  <c r="D164" i="24"/>
  <c r="D163" i="24"/>
  <c r="D162" i="24"/>
  <c r="D161" i="24"/>
  <c r="D152" i="24"/>
  <c r="D151" i="24"/>
  <c r="D150" i="24"/>
  <c r="D149" i="24"/>
  <c r="D148" i="24"/>
  <c r="D147" i="24"/>
  <c r="D139" i="24" s="1"/>
  <c r="D17" i="24"/>
  <c r="C17" i="24"/>
  <c r="C15" i="24"/>
  <c r="D155" i="24"/>
  <c r="C155" i="24"/>
  <c r="C153" i="24" s="1"/>
  <c r="D127" i="24"/>
  <c r="C127" i="24"/>
  <c r="D122" i="24"/>
  <c r="C122" i="24"/>
  <c r="D107" i="24"/>
  <c r="C107" i="24"/>
  <c r="D106" i="24"/>
  <c r="D105" i="24"/>
  <c r="D104" i="24"/>
  <c r="D103" i="24"/>
  <c r="D101" i="24"/>
  <c r="D100" i="24"/>
  <c r="D99" i="24"/>
  <c r="D98" i="24"/>
  <c r="D96" i="24"/>
  <c r="D95" i="24"/>
  <c r="D94" i="24"/>
  <c r="D91" i="24"/>
  <c r="D88" i="24"/>
  <c r="D84" i="24" s="1"/>
  <c r="D47" i="24"/>
  <c r="C47" i="24"/>
  <c r="D7" i="24"/>
  <c r="C175" i="24"/>
  <c r="C176" i="24"/>
  <c r="C177" i="24"/>
  <c r="C179" i="24"/>
  <c r="C180" i="24"/>
  <c r="C183" i="24"/>
  <c r="C185" i="24"/>
  <c r="C187" i="24"/>
  <c r="D33" i="20"/>
  <c r="C33" i="20"/>
  <c r="C32" i="20"/>
  <c r="D30" i="18"/>
  <c r="D27" i="18"/>
  <c r="C27" i="18"/>
  <c r="D75" i="17"/>
  <c r="C75" i="17"/>
  <c r="D73" i="17"/>
  <c r="C73" i="17"/>
  <c r="D92" i="17"/>
  <c r="D91" i="17"/>
  <c r="D90" i="17"/>
  <c r="D89" i="17"/>
  <c r="D87" i="17"/>
  <c r="D86" i="17"/>
  <c r="C92" i="17"/>
  <c r="C91" i="17"/>
  <c r="C90" i="17"/>
  <c r="C89" i="17"/>
  <c r="C87" i="17"/>
  <c r="D82" i="17"/>
  <c r="D80" i="17"/>
  <c r="D41" i="17"/>
  <c r="D37" i="17"/>
  <c r="D6" i="17"/>
  <c r="C41" i="17"/>
  <c r="C37" i="17"/>
  <c r="D3" i="17"/>
  <c r="C3" i="17"/>
  <c r="D65" i="17"/>
  <c r="D63" i="17" s="1"/>
  <c r="C65" i="17"/>
  <c r="C127" i="15"/>
  <c r="D127" i="15"/>
  <c r="D129" i="15"/>
  <c r="D99" i="15"/>
  <c r="D89" i="15"/>
  <c r="D61" i="15"/>
  <c r="D28" i="15"/>
  <c r="D97" i="14"/>
  <c r="D95" i="14"/>
  <c r="D32" i="14"/>
  <c r="C32" i="14"/>
  <c r="C16" i="14"/>
  <c r="D36" i="17"/>
  <c r="D34" i="17"/>
  <c r="D32" i="17"/>
  <c r="D185" i="15"/>
  <c r="D183" i="15"/>
  <c r="D181" i="15"/>
  <c r="C173" i="24"/>
  <c r="C195" i="24"/>
  <c r="C194" i="24"/>
  <c r="C193" i="24"/>
  <c r="C172" i="24"/>
  <c r="C171" i="24"/>
  <c r="C167" i="24"/>
  <c r="C166" i="24"/>
  <c r="C165" i="24"/>
  <c r="C164" i="24"/>
  <c r="C163" i="24"/>
  <c r="C162" i="24"/>
  <c r="C161" i="24"/>
  <c r="C152" i="24"/>
  <c r="C151" i="24"/>
  <c r="C150" i="24"/>
  <c r="C149" i="24"/>
  <c r="C148" i="24"/>
  <c r="C147" i="24"/>
  <c r="C139" i="24"/>
  <c r="C106" i="24"/>
  <c r="C105" i="24"/>
  <c r="C104" i="24"/>
  <c r="C103" i="24"/>
  <c r="C96" i="24"/>
  <c r="C95" i="24"/>
  <c r="C94" i="24"/>
  <c r="C91" i="24"/>
  <c r="C88" i="24"/>
  <c r="C80" i="24"/>
  <c r="C7" i="24"/>
  <c r="C13" i="24"/>
  <c r="C36" i="17"/>
  <c r="C34" i="17"/>
  <c r="C32" i="17"/>
  <c r="C80" i="17"/>
  <c r="C185" i="15"/>
  <c r="C183" i="15"/>
  <c r="C178" i="15"/>
  <c r="C177" i="15" s="1"/>
  <c r="C175" i="15" s="1"/>
  <c r="E48" i="25"/>
  <c r="E47" i="25"/>
  <c r="E46" i="25"/>
  <c r="E86" i="25"/>
  <c r="B86" i="25"/>
  <c r="A86" i="25"/>
  <c r="B48" i="25"/>
  <c r="B47" i="25"/>
  <c r="A48" i="25"/>
  <c r="A47" i="25"/>
  <c r="B46" i="25"/>
  <c r="A46" i="25"/>
  <c r="I35" i="31"/>
  <c r="E37" i="25"/>
  <c r="B37" i="25"/>
  <c r="A37" i="25"/>
  <c r="E35" i="25"/>
  <c r="B35" i="25"/>
  <c r="A35" i="25"/>
  <c r="E30" i="25"/>
  <c r="B30" i="25"/>
  <c r="A30" i="25"/>
  <c r="E27" i="25"/>
  <c r="B27" i="25"/>
  <c r="A27" i="25"/>
  <c r="E26" i="25"/>
  <c r="B26" i="25"/>
  <c r="A26" i="25"/>
  <c r="I89" i="29"/>
  <c r="E23" i="25"/>
  <c r="B23" i="25"/>
  <c r="A23" i="25"/>
  <c r="E22" i="25"/>
  <c r="B22" i="25"/>
  <c r="A22" i="25"/>
  <c r="E19" i="25"/>
  <c r="B19" i="25"/>
  <c r="A19" i="25"/>
  <c r="E13" i="25"/>
  <c r="B13" i="25"/>
  <c r="A13" i="25"/>
  <c r="I382" i="31"/>
  <c r="D382" i="31"/>
  <c r="C382" i="31"/>
  <c r="B382" i="31"/>
  <c r="I381" i="31"/>
  <c r="D381" i="31"/>
  <c r="C381" i="31"/>
  <c r="B381" i="31"/>
  <c r="I380" i="31"/>
  <c r="D380" i="31"/>
  <c r="C380" i="31"/>
  <c r="B380" i="31"/>
  <c r="I379" i="31"/>
  <c r="D379" i="31"/>
  <c r="C379" i="31"/>
  <c r="B379" i="31"/>
  <c r="I378" i="31"/>
  <c r="D378" i="31"/>
  <c r="C378" i="31"/>
  <c r="B378" i="31"/>
  <c r="I377" i="31"/>
  <c r="D377" i="31"/>
  <c r="C377" i="31"/>
  <c r="B377" i="31"/>
  <c r="I376" i="31"/>
  <c r="D376" i="31"/>
  <c r="C376" i="31"/>
  <c r="B376" i="31"/>
  <c r="I375" i="31"/>
  <c r="D375" i="31"/>
  <c r="C375" i="31"/>
  <c r="B375" i="31"/>
  <c r="I374" i="31"/>
  <c r="D374" i="31"/>
  <c r="C374" i="31"/>
  <c r="B374" i="31"/>
  <c r="I373" i="31"/>
  <c r="D373" i="31"/>
  <c r="C373" i="31"/>
  <c r="B373" i="31"/>
  <c r="I372" i="31"/>
  <c r="D372" i="31"/>
  <c r="C372" i="31"/>
  <c r="B372" i="31"/>
  <c r="I371" i="31"/>
  <c r="D371" i="31"/>
  <c r="C371" i="31"/>
  <c r="B371" i="31"/>
  <c r="I370" i="31"/>
  <c r="D370" i="31"/>
  <c r="C370" i="31"/>
  <c r="B370" i="31"/>
  <c r="I369" i="31"/>
  <c r="D369" i="31"/>
  <c r="C369" i="31"/>
  <c r="B369" i="31"/>
  <c r="I368" i="31"/>
  <c r="D368" i="31"/>
  <c r="C368" i="31"/>
  <c r="B368" i="31"/>
  <c r="I367" i="31"/>
  <c r="D367" i="31"/>
  <c r="C367" i="31"/>
  <c r="B367" i="31"/>
  <c r="I366" i="31"/>
  <c r="D366" i="31"/>
  <c r="C366" i="31"/>
  <c r="B366" i="31"/>
  <c r="I365" i="31"/>
  <c r="D365" i="31"/>
  <c r="C365" i="31"/>
  <c r="B365" i="31"/>
  <c r="I364" i="31"/>
  <c r="D364" i="31"/>
  <c r="C364" i="31"/>
  <c r="B364" i="31"/>
  <c r="I363" i="31"/>
  <c r="B363" i="31"/>
  <c r="I362" i="31"/>
  <c r="D362" i="31"/>
  <c r="C362" i="31"/>
  <c r="B362" i="31"/>
  <c r="I361" i="31"/>
  <c r="D361" i="31"/>
  <c r="C361" i="31"/>
  <c r="B361" i="31"/>
  <c r="I360" i="31"/>
  <c r="D360" i="31"/>
  <c r="C360" i="31"/>
  <c r="B360" i="31"/>
  <c r="I359" i="31"/>
  <c r="D359" i="31"/>
  <c r="C359" i="31"/>
  <c r="B359" i="31"/>
  <c r="I358" i="31"/>
  <c r="B358" i="31"/>
  <c r="I357" i="31"/>
  <c r="B357" i="31"/>
  <c r="I356" i="31"/>
  <c r="B356" i="31"/>
  <c r="I355" i="31"/>
  <c r="B355" i="31"/>
  <c r="B354" i="31"/>
  <c r="I353" i="31"/>
  <c r="B353" i="31"/>
  <c r="I352" i="31"/>
  <c r="B352" i="31"/>
  <c r="I351" i="31"/>
  <c r="D351" i="31"/>
  <c r="C351" i="31"/>
  <c r="B351" i="31"/>
  <c r="I350" i="31"/>
  <c r="D350" i="31"/>
  <c r="C350" i="31"/>
  <c r="B350" i="31"/>
  <c r="I349" i="31"/>
  <c r="D349" i="31"/>
  <c r="C349" i="31"/>
  <c r="B349" i="31"/>
  <c r="I348" i="31"/>
  <c r="D348" i="31"/>
  <c r="C348" i="31"/>
  <c r="B348" i="31"/>
  <c r="I347" i="31"/>
  <c r="D347" i="31"/>
  <c r="C347" i="31"/>
  <c r="B347" i="31"/>
  <c r="I346" i="31"/>
  <c r="D346" i="31"/>
  <c r="C346" i="31"/>
  <c r="B346" i="31"/>
  <c r="I345" i="31"/>
  <c r="D345" i="31"/>
  <c r="C345" i="31"/>
  <c r="B345" i="31"/>
  <c r="I344" i="31"/>
  <c r="D344" i="31"/>
  <c r="C344" i="31"/>
  <c r="B344" i="31"/>
  <c r="I343" i="31"/>
  <c r="D343" i="31"/>
  <c r="C343" i="31"/>
  <c r="B343" i="31"/>
  <c r="I342" i="31"/>
  <c r="D342" i="31"/>
  <c r="C342" i="31"/>
  <c r="B342" i="31"/>
  <c r="I341" i="31"/>
  <c r="D341" i="31"/>
  <c r="C341" i="31"/>
  <c r="B341" i="31"/>
  <c r="I340" i="31"/>
  <c r="D340" i="31"/>
  <c r="C340" i="31"/>
  <c r="B340" i="31"/>
  <c r="I339" i="31"/>
  <c r="D339" i="31"/>
  <c r="C339" i="31"/>
  <c r="B339" i="31"/>
  <c r="I338" i="31"/>
  <c r="D338" i="31"/>
  <c r="C338" i="31"/>
  <c r="B338" i="31"/>
  <c r="I337" i="31"/>
  <c r="D337" i="31"/>
  <c r="C337" i="31"/>
  <c r="B337" i="31"/>
  <c r="I336" i="31"/>
  <c r="B336" i="31"/>
  <c r="I335" i="31"/>
  <c r="D335" i="31"/>
  <c r="C335" i="31"/>
  <c r="B335" i="31"/>
  <c r="I334" i="31"/>
  <c r="D334" i="31"/>
  <c r="C334" i="31"/>
  <c r="B334" i="31"/>
  <c r="I333" i="31"/>
  <c r="D333" i="31"/>
  <c r="C333" i="31"/>
  <c r="B333" i="31"/>
  <c r="I332" i="31"/>
  <c r="D332" i="31"/>
  <c r="C332" i="31"/>
  <c r="B332" i="31"/>
  <c r="I331" i="31"/>
  <c r="B331" i="31"/>
  <c r="I330" i="31"/>
  <c r="B330" i="31"/>
  <c r="I329" i="31"/>
  <c r="B329" i="31"/>
  <c r="I328" i="31"/>
  <c r="B328" i="31"/>
  <c r="B327" i="31"/>
  <c r="I326" i="31"/>
  <c r="B326" i="31"/>
  <c r="I325" i="31"/>
  <c r="B325" i="31"/>
  <c r="I324" i="31"/>
  <c r="D324" i="31"/>
  <c r="C324" i="31"/>
  <c r="B324" i="31"/>
  <c r="I323" i="31"/>
  <c r="D323" i="31"/>
  <c r="C323" i="31"/>
  <c r="B323" i="31"/>
  <c r="I322" i="31"/>
  <c r="D322" i="31"/>
  <c r="C322" i="31"/>
  <c r="B322" i="31"/>
  <c r="I321" i="31"/>
  <c r="D321" i="31"/>
  <c r="C321" i="31"/>
  <c r="B321" i="31"/>
  <c r="D320" i="31"/>
  <c r="C320" i="31"/>
  <c r="I319" i="31"/>
  <c r="D319" i="31"/>
  <c r="C319" i="31"/>
  <c r="B319" i="31"/>
  <c r="I318" i="31"/>
  <c r="D318" i="31"/>
  <c r="C318" i="31"/>
  <c r="B318" i="31"/>
  <c r="I317" i="31"/>
  <c r="D317" i="31"/>
  <c r="C317" i="31"/>
  <c r="B317" i="31"/>
  <c r="I316" i="31"/>
  <c r="D316" i="31"/>
  <c r="C316" i="31"/>
  <c r="B316" i="31"/>
  <c r="I315" i="31"/>
  <c r="D315" i="31"/>
  <c r="C315" i="31"/>
  <c r="B315" i="31"/>
  <c r="I314" i="31"/>
  <c r="D314" i="31"/>
  <c r="C314" i="31"/>
  <c r="B314" i="31"/>
  <c r="I313" i="31"/>
  <c r="D313" i="31"/>
  <c r="C313" i="31"/>
  <c r="B313" i="31"/>
  <c r="I312" i="31"/>
  <c r="B312" i="31"/>
  <c r="I311" i="31"/>
  <c r="D311" i="31"/>
  <c r="C311" i="31"/>
  <c r="B311" i="31"/>
  <c r="I310" i="31"/>
  <c r="D310" i="31"/>
  <c r="C310" i="31"/>
  <c r="B310" i="31"/>
  <c r="I309" i="31"/>
  <c r="D309" i="31"/>
  <c r="C309" i="31"/>
  <c r="B309" i="31"/>
  <c r="I308" i="31"/>
  <c r="D308" i="31"/>
  <c r="C308" i="31"/>
  <c r="B308" i="31"/>
  <c r="I307" i="31"/>
  <c r="B307" i="31"/>
  <c r="I306" i="31"/>
  <c r="D306" i="31"/>
  <c r="C306" i="31"/>
  <c r="B306" i="31"/>
  <c r="I305" i="31"/>
  <c r="D305" i="31"/>
  <c r="C305" i="31"/>
  <c r="B305" i="31"/>
  <c r="I304" i="31"/>
  <c r="D304" i="31"/>
  <c r="C304" i="31"/>
  <c r="B304" i="31"/>
  <c r="I303" i="31"/>
  <c r="D303" i="31"/>
  <c r="C303" i="31"/>
  <c r="B303" i="31"/>
  <c r="D302" i="31"/>
  <c r="C302" i="31"/>
  <c r="I301" i="31"/>
  <c r="D301" i="31"/>
  <c r="C301" i="31"/>
  <c r="I300" i="31"/>
  <c r="D300" i="31"/>
  <c r="C300" i="31"/>
  <c r="B300" i="31"/>
  <c r="I299" i="31"/>
  <c r="D299" i="31"/>
  <c r="C299" i="31"/>
  <c r="B299" i="31"/>
  <c r="I298" i="31"/>
  <c r="D298" i="31"/>
  <c r="C298" i="31"/>
  <c r="B298" i="31"/>
  <c r="I297" i="31"/>
  <c r="D297" i="31"/>
  <c r="C297" i="31"/>
  <c r="B297" i="31"/>
  <c r="I296" i="31"/>
  <c r="D296" i="31"/>
  <c r="C296" i="31"/>
  <c r="B296" i="31"/>
  <c r="I295" i="31"/>
  <c r="D295" i="31"/>
  <c r="C295" i="31"/>
  <c r="B295" i="31"/>
  <c r="I294" i="31"/>
  <c r="D294" i="31"/>
  <c r="C294" i="31"/>
  <c r="B294" i="31"/>
  <c r="I293" i="31"/>
  <c r="B293" i="31"/>
  <c r="I292" i="31"/>
  <c r="D292" i="31"/>
  <c r="C292" i="31"/>
  <c r="B292" i="31"/>
  <c r="I291" i="31"/>
  <c r="D291" i="31"/>
  <c r="C291" i="31"/>
  <c r="B291" i="31"/>
  <c r="I290" i="31"/>
  <c r="D290" i="31"/>
  <c r="C290" i="31"/>
  <c r="B290" i="31"/>
  <c r="I289" i="31"/>
  <c r="D289" i="31"/>
  <c r="C289" i="31"/>
  <c r="B289" i="31"/>
  <c r="I288" i="31"/>
  <c r="B288" i="31"/>
  <c r="I287" i="31"/>
  <c r="D287" i="31"/>
  <c r="C287" i="31"/>
  <c r="B287" i="31"/>
  <c r="B286" i="31"/>
  <c r="I285" i="31"/>
  <c r="B285" i="31"/>
  <c r="B284" i="31"/>
  <c r="I283" i="31"/>
  <c r="D283" i="31"/>
  <c r="C283" i="31"/>
  <c r="B283" i="31"/>
  <c r="I282" i="31"/>
  <c r="D282" i="31"/>
  <c r="C282" i="31"/>
  <c r="B282" i="31"/>
  <c r="I281" i="31"/>
  <c r="D281" i="31"/>
  <c r="C281" i="31"/>
  <c r="B281" i="31"/>
  <c r="I280" i="31"/>
  <c r="D280" i="31"/>
  <c r="C280" i="31"/>
  <c r="B280" i="31"/>
  <c r="I279" i="31"/>
  <c r="D279" i="31"/>
  <c r="C279" i="31"/>
  <c r="B279" i="31"/>
  <c r="I278" i="31"/>
  <c r="D278" i="31"/>
  <c r="C278" i="31"/>
  <c r="B278" i="31"/>
  <c r="I277" i="31"/>
  <c r="D277" i="31"/>
  <c r="C277" i="31"/>
  <c r="B277" i="31"/>
  <c r="I276" i="31"/>
  <c r="D276" i="31"/>
  <c r="C276" i="31"/>
  <c r="B276" i="31"/>
  <c r="I275" i="31"/>
  <c r="D275" i="31"/>
  <c r="C275" i="31"/>
  <c r="B275" i="31"/>
  <c r="I274" i="31"/>
  <c r="D274" i="31"/>
  <c r="C274" i="31"/>
  <c r="B274" i="31"/>
  <c r="I273" i="31"/>
  <c r="D273" i="31"/>
  <c r="C273" i="31"/>
  <c r="B273" i="31"/>
  <c r="I272" i="31"/>
  <c r="D272" i="31"/>
  <c r="C272" i="31"/>
  <c r="B272" i="31"/>
  <c r="I271" i="31"/>
  <c r="D271" i="31"/>
  <c r="C271" i="31"/>
  <c r="B271" i="31"/>
  <c r="I270" i="31"/>
  <c r="D270" i="31"/>
  <c r="C270" i="31"/>
  <c r="B270" i="31"/>
  <c r="I269" i="31"/>
  <c r="D269" i="31"/>
  <c r="C269" i="31"/>
  <c r="B269" i="31"/>
  <c r="I268" i="31"/>
  <c r="D268" i="31"/>
  <c r="C268" i="31"/>
  <c r="B268" i="31"/>
  <c r="I267" i="31"/>
  <c r="B267" i="31"/>
  <c r="I266" i="31"/>
  <c r="B266" i="31"/>
  <c r="I265" i="31"/>
  <c r="B265" i="31"/>
  <c r="I264" i="31"/>
  <c r="B264" i="31"/>
  <c r="I263" i="31"/>
  <c r="D263" i="31"/>
  <c r="C263" i="31"/>
  <c r="B263" i="31"/>
  <c r="I262" i="31"/>
  <c r="D262" i="31"/>
  <c r="C262" i="31"/>
  <c r="B262" i="31"/>
  <c r="B261" i="31"/>
  <c r="I260" i="31"/>
  <c r="B260" i="31"/>
  <c r="I259" i="31"/>
  <c r="B259" i="31"/>
  <c r="D258" i="31"/>
  <c r="C258" i="31"/>
  <c r="B258" i="31"/>
  <c r="D257" i="31"/>
  <c r="C257" i="31"/>
  <c r="B257" i="31"/>
  <c r="D256" i="31"/>
  <c r="C256" i="31"/>
  <c r="B256" i="31"/>
  <c r="D255" i="31"/>
  <c r="C255" i="31"/>
  <c r="B255" i="31"/>
  <c r="I254" i="31"/>
  <c r="D254" i="31"/>
  <c r="C254" i="31"/>
  <c r="B254" i="31"/>
  <c r="I253" i="31"/>
  <c r="D253" i="31"/>
  <c r="C253" i="31"/>
  <c r="B253" i="31"/>
  <c r="I252" i="31"/>
  <c r="D252" i="31"/>
  <c r="C252" i="31"/>
  <c r="B252" i="31"/>
  <c r="I251" i="31"/>
  <c r="D251" i="31"/>
  <c r="C251" i="31"/>
  <c r="B251" i="31"/>
  <c r="I250" i="31"/>
  <c r="D250" i="31"/>
  <c r="C250" i="31"/>
  <c r="B250" i="31"/>
  <c r="I249" i="31"/>
  <c r="D249" i="31"/>
  <c r="C249" i="31"/>
  <c r="B249" i="31"/>
  <c r="I248" i="31"/>
  <c r="D248" i="31"/>
  <c r="C248" i="31"/>
  <c r="B248" i="31"/>
  <c r="I247" i="31"/>
  <c r="D247" i="31"/>
  <c r="C247" i="31"/>
  <c r="B247" i="31"/>
  <c r="I246" i="31"/>
  <c r="B246" i="31"/>
  <c r="I245" i="31"/>
  <c r="B245" i="31"/>
  <c r="I244" i="31"/>
  <c r="B244" i="31"/>
  <c r="I243" i="31"/>
  <c r="D243" i="31"/>
  <c r="C243" i="31"/>
  <c r="B243" i="31"/>
  <c r="I242" i="31"/>
  <c r="D242" i="31"/>
  <c r="C242" i="31"/>
  <c r="B242" i="31"/>
  <c r="I241" i="31"/>
  <c r="D241" i="31"/>
  <c r="C241" i="31"/>
  <c r="B241" i="31"/>
  <c r="B240" i="31"/>
  <c r="I239" i="31"/>
  <c r="B239" i="31"/>
  <c r="I238" i="31"/>
  <c r="B238" i="31"/>
  <c r="I237" i="31"/>
  <c r="D237" i="31"/>
  <c r="C237" i="31"/>
  <c r="B237" i="31"/>
  <c r="I236" i="31"/>
  <c r="D236" i="31"/>
  <c r="C236" i="31"/>
  <c r="B236" i="31"/>
  <c r="I235" i="31"/>
  <c r="D235" i="31"/>
  <c r="C235" i="31"/>
  <c r="B235" i="31"/>
  <c r="I234" i="31"/>
  <c r="D234" i="31"/>
  <c r="C234" i="31"/>
  <c r="B234" i="31"/>
  <c r="I233" i="31"/>
  <c r="D233" i="31"/>
  <c r="C233" i="31"/>
  <c r="B233" i="31"/>
  <c r="D232" i="31"/>
  <c r="C232" i="31"/>
  <c r="D231" i="31"/>
  <c r="C231" i="31"/>
  <c r="I230" i="31"/>
  <c r="D230" i="31"/>
  <c r="C230" i="31"/>
  <c r="B230" i="31"/>
  <c r="I229" i="31"/>
  <c r="D229" i="31"/>
  <c r="C229" i="31"/>
  <c r="B229" i="31"/>
  <c r="I228" i="31"/>
  <c r="D228" i="31"/>
  <c r="C228" i="31"/>
  <c r="B228" i="31"/>
  <c r="I227" i="31"/>
  <c r="D227" i="31"/>
  <c r="C227" i="31"/>
  <c r="B227" i="31"/>
  <c r="I226" i="31"/>
  <c r="D226" i="31"/>
  <c r="C226" i="31"/>
  <c r="B226" i="31"/>
  <c r="I225" i="31"/>
  <c r="D225" i="31"/>
  <c r="C225" i="31"/>
  <c r="B225" i="31"/>
  <c r="I224" i="31"/>
  <c r="D224" i="31"/>
  <c r="C224" i="31"/>
  <c r="B224" i="31"/>
  <c r="I223" i="31"/>
  <c r="B223" i="31"/>
  <c r="B222" i="31"/>
  <c r="I221" i="31"/>
  <c r="D221" i="31"/>
  <c r="C221" i="31"/>
  <c r="B221" i="31"/>
  <c r="I220" i="31"/>
  <c r="D220" i="31"/>
  <c r="C220" i="31"/>
  <c r="B220" i="31"/>
  <c r="I219" i="31"/>
  <c r="B219" i="31"/>
  <c r="B218" i="31"/>
  <c r="B217" i="31"/>
  <c r="I216" i="31"/>
  <c r="B216" i="31"/>
  <c r="I215" i="31"/>
  <c r="B215" i="31"/>
  <c r="I214" i="31"/>
  <c r="D214" i="31"/>
  <c r="C214" i="31"/>
  <c r="B214" i="31"/>
  <c r="I213" i="31"/>
  <c r="D213" i="31"/>
  <c r="C213" i="31"/>
  <c r="B213" i="31"/>
  <c r="I212" i="31"/>
  <c r="D212" i="31"/>
  <c r="C212" i="31"/>
  <c r="B212" i="31"/>
  <c r="I211" i="31"/>
  <c r="D211" i="31"/>
  <c r="C211" i="31"/>
  <c r="B211" i="31"/>
  <c r="I210" i="31"/>
  <c r="D210" i="31"/>
  <c r="C210" i="31"/>
  <c r="B210" i="31"/>
  <c r="D209" i="31"/>
  <c r="C209" i="31"/>
  <c r="D208" i="31"/>
  <c r="C208" i="31"/>
  <c r="I207" i="31"/>
  <c r="D207" i="31"/>
  <c r="C207" i="31"/>
  <c r="B207" i="31"/>
  <c r="I206" i="31"/>
  <c r="D206" i="31"/>
  <c r="C206" i="31"/>
  <c r="B206" i="31"/>
  <c r="I205" i="31"/>
  <c r="D205" i="31"/>
  <c r="C205" i="31"/>
  <c r="B205" i="31"/>
  <c r="I204" i="31"/>
  <c r="D204" i="31"/>
  <c r="C204" i="31"/>
  <c r="B204" i="31"/>
  <c r="I203" i="31"/>
  <c r="D203" i="31"/>
  <c r="C203" i="31"/>
  <c r="B203" i="31"/>
  <c r="I202" i="31"/>
  <c r="D202" i="31"/>
  <c r="C202" i="31"/>
  <c r="B202" i="31"/>
  <c r="I201" i="31"/>
  <c r="D201" i="31"/>
  <c r="C201" i="31"/>
  <c r="B201" i="31"/>
  <c r="I200" i="31"/>
  <c r="B200" i="31"/>
  <c r="I199" i="31"/>
  <c r="D199" i="31"/>
  <c r="C199" i="31"/>
  <c r="B199" i="31"/>
  <c r="I198" i="31"/>
  <c r="D198" i="31"/>
  <c r="C198" i="31"/>
  <c r="B198" i="31"/>
  <c r="I197" i="31"/>
  <c r="B197" i="31"/>
  <c r="I196" i="31"/>
  <c r="B196" i="31"/>
  <c r="I195" i="31"/>
  <c r="D195" i="31"/>
  <c r="C195" i="31"/>
  <c r="I194" i="31"/>
  <c r="D194" i="31"/>
  <c r="C194" i="31"/>
  <c r="B194" i="31"/>
  <c r="I193" i="31"/>
  <c r="D193" i="31"/>
  <c r="C193" i="31"/>
  <c r="B193" i="31"/>
  <c r="I192" i="31"/>
  <c r="D192" i="31"/>
  <c r="C192" i="31"/>
  <c r="B192" i="31"/>
  <c r="I191" i="31"/>
  <c r="D191" i="31"/>
  <c r="C191" i="31"/>
  <c r="B191" i="31"/>
  <c r="I190" i="31"/>
  <c r="D190" i="31"/>
  <c r="C190" i="31"/>
  <c r="B190" i="31"/>
  <c r="D189" i="31"/>
  <c r="C189" i="31"/>
  <c r="D188" i="31"/>
  <c r="C188" i="31"/>
  <c r="I187" i="31"/>
  <c r="D187" i="31"/>
  <c r="C187" i="31"/>
  <c r="B187" i="31"/>
  <c r="I186" i="31"/>
  <c r="D186" i="31"/>
  <c r="C186" i="31"/>
  <c r="B186" i="31"/>
  <c r="I185" i="31"/>
  <c r="D185" i="31"/>
  <c r="C185" i="31"/>
  <c r="B185" i="31"/>
  <c r="I184" i="31"/>
  <c r="D184" i="31"/>
  <c r="C184" i="31"/>
  <c r="B184" i="31"/>
  <c r="I183" i="31"/>
  <c r="D183" i="31"/>
  <c r="C183" i="31"/>
  <c r="B183" i="31"/>
  <c r="I182" i="31"/>
  <c r="D182" i="31"/>
  <c r="C182" i="31"/>
  <c r="B182" i="31"/>
  <c r="I181" i="31"/>
  <c r="D181" i="31"/>
  <c r="C181" i="31"/>
  <c r="B181" i="31"/>
  <c r="I180" i="31"/>
  <c r="B180" i="31"/>
  <c r="I179" i="31"/>
  <c r="D179" i="31"/>
  <c r="C179" i="31"/>
  <c r="B179" i="31"/>
  <c r="I177" i="31"/>
  <c r="B177" i="31"/>
  <c r="I176" i="31"/>
  <c r="B176" i="31"/>
  <c r="B175" i="31"/>
  <c r="I174" i="31"/>
  <c r="B174" i="31"/>
  <c r="I173" i="31"/>
  <c r="D173" i="31"/>
  <c r="C173" i="31"/>
  <c r="I172" i="31"/>
  <c r="B172" i="31"/>
  <c r="I170" i="31"/>
  <c r="D170" i="31"/>
  <c r="C170" i="31"/>
  <c r="B170" i="31"/>
  <c r="I169" i="31"/>
  <c r="D169" i="31"/>
  <c r="C169" i="31"/>
  <c r="B169" i="31"/>
  <c r="I168" i="31"/>
  <c r="D168" i="31"/>
  <c r="C168" i="31"/>
  <c r="B168" i="31"/>
  <c r="I167" i="31"/>
  <c r="D167" i="31"/>
  <c r="C167" i="31"/>
  <c r="B167" i="31"/>
  <c r="D166" i="31"/>
  <c r="C166" i="31"/>
  <c r="B166" i="31"/>
  <c r="I165" i="31"/>
  <c r="D165" i="31"/>
  <c r="C165" i="31"/>
  <c r="B165" i="31"/>
  <c r="D164" i="31"/>
  <c r="C164" i="31"/>
  <c r="B164" i="31"/>
  <c r="I163" i="31"/>
  <c r="D163" i="31"/>
  <c r="C163" i="31"/>
  <c r="B163" i="31"/>
  <c r="I162" i="31"/>
  <c r="D162" i="31"/>
  <c r="C162" i="31"/>
  <c r="B162" i="31"/>
  <c r="I161" i="31"/>
  <c r="D161" i="31"/>
  <c r="C161" i="31"/>
  <c r="B161" i="31"/>
  <c r="I160" i="31"/>
  <c r="D160" i="31"/>
  <c r="C160" i="31"/>
  <c r="B160" i="31"/>
  <c r="I159" i="31"/>
  <c r="D159" i="31"/>
  <c r="C159" i="31"/>
  <c r="B159" i="31"/>
  <c r="I158" i="31"/>
  <c r="D158" i="31"/>
  <c r="C158" i="31"/>
  <c r="B158" i="31"/>
  <c r="I157" i="31"/>
  <c r="D157" i="31"/>
  <c r="C157" i="31"/>
  <c r="B157" i="31"/>
  <c r="I156" i="31"/>
  <c r="B156" i="31"/>
  <c r="I155" i="31"/>
  <c r="B155" i="31"/>
  <c r="I154" i="31"/>
  <c r="I153" i="31"/>
  <c r="B153" i="31"/>
  <c r="I152" i="31"/>
  <c r="B152" i="31"/>
  <c r="I151" i="31"/>
  <c r="B151" i="31"/>
  <c r="I150" i="31"/>
  <c r="B150" i="31"/>
  <c r="I149" i="31"/>
  <c r="B149" i="31"/>
  <c r="I148" i="31"/>
  <c r="B148" i="31"/>
  <c r="I147" i="31"/>
  <c r="B147" i="31"/>
  <c r="I146" i="31"/>
  <c r="D146" i="31"/>
  <c r="C146" i="31"/>
  <c r="B146" i="31"/>
  <c r="I145" i="31"/>
  <c r="D145" i="31"/>
  <c r="C145" i="31"/>
  <c r="B145" i="31"/>
  <c r="I144" i="31"/>
  <c r="D144" i="31"/>
  <c r="C144" i="31"/>
  <c r="B144" i="31"/>
  <c r="I143" i="31"/>
  <c r="D143" i="31"/>
  <c r="C143" i="31"/>
  <c r="B143" i="31"/>
  <c r="I142" i="31"/>
  <c r="D142" i="31"/>
  <c r="C142" i="31"/>
  <c r="B142" i="31"/>
  <c r="I141" i="31"/>
  <c r="D141" i="31"/>
  <c r="C141" i="31"/>
  <c r="B141" i="31"/>
  <c r="I140" i="31"/>
  <c r="D140" i="31"/>
  <c r="C140" i="31"/>
  <c r="B140" i="31"/>
  <c r="I139" i="31"/>
  <c r="D139" i="31"/>
  <c r="C139" i="31"/>
  <c r="B139" i="31"/>
  <c r="I138" i="31"/>
  <c r="D138" i="31"/>
  <c r="C138" i="31"/>
  <c r="B138" i="31"/>
  <c r="I137" i="31"/>
  <c r="D137" i="31"/>
  <c r="C137" i="31"/>
  <c r="B137" i="31"/>
  <c r="I136" i="31"/>
  <c r="D136" i="31"/>
  <c r="C136" i="31"/>
  <c r="B136" i="31"/>
  <c r="I135" i="31"/>
  <c r="D135" i="31"/>
  <c r="C135" i="31"/>
  <c r="B135" i="31"/>
  <c r="I134" i="31"/>
  <c r="D134" i="31"/>
  <c r="C134" i="31"/>
  <c r="B134" i="31"/>
  <c r="I133" i="31"/>
  <c r="D133" i="31"/>
  <c r="C133" i="31"/>
  <c r="B133" i="31"/>
  <c r="I132" i="31"/>
  <c r="D132" i="31"/>
  <c r="C132" i="31"/>
  <c r="B132" i="31"/>
  <c r="I131" i="31"/>
  <c r="D131" i="31"/>
  <c r="C131" i="31"/>
  <c r="B131" i="31"/>
  <c r="I130" i="31"/>
  <c r="D130" i="31"/>
  <c r="C130" i="31"/>
  <c r="B130" i="31"/>
  <c r="I129" i="31"/>
  <c r="D129" i="31"/>
  <c r="C129" i="31"/>
  <c r="B129" i="31"/>
  <c r="I128" i="31"/>
  <c r="D128" i="31"/>
  <c r="C128" i="31"/>
  <c r="B128" i="31"/>
  <c r="I127" i="31"/>
  <c r="D127" i="31"/>
  <c r="C127" i="31"/>
  <c r="B127" i="31"/>
  <c r="I126" i="31"/>
  <c r="D126" i="31"/>
  <c r="C126" i="31"/>
  <c r="B126" i="31"/>
  <c r="I125" i="31"/>
  <c r="D125" i="31"/>
  <c r="C125" i="31"/>
  <c r="B125" i="31"/>
  <c r="I124" i="31"/>
  <c r="D124" i="31"/>
  <c r="C124" i="31"/>
  <c r="B124" i="31"/>
  <c r="I123" i="31"/>
  <c r="D123" i="31"/>
  <c r="C123" i="31"/>
  <c r="B123" i="31"/>
  <c r="I122" i="31"/>
  <c r="D122" i="31"/>
  <c r="C122" i="31"/>
  <c r="B122" i="31"/>
  <c r="I121" i="31"/>
  <c r="D121" i="31"/>
  <c r="C121" i="31"/>
  <c r="B121" i="31"/>
  <c r="I120" i="31"/>
  <c r="D120" i="31"/>
  <c r="C120" i="31"/>
  <c r="B120" i="31"/>
  <c r="I119" i="31"/>
  <c r="D119" i="31"/>
  <c r="C119" i="31"/>
  <c r="B119" i="31"/>
  <c r="I118" i="31"/>
  <c r="D118" i="31"/>
  <c r="C118" i="31"/>
  <c r="B118" i="31"/>
  <c r="B117" i="31"/>
  <c r="B116" i="31"/>
  <c r="I115" i="31"/>
  <c r="D115" i="31"/>
  <c r="C115" i="31"/>
  <c r="B115" i="31"/>
  <c r="I114" i="31"/>
  <c r="D114" i="31"/>
  <c r="C114" i="31"/>
  <c r="B114" i="31"/>
  <c r="I113" i="31"/>
  <c r="D113" i="31"/>
  <c r="C113" i="31"/>
  <c r="B113" i="31"/>
  <c r="I112" i="31"/>
  <c r="B112" i="31"/>
  <c r="I111" i="31"/>
  <c r="D111" i="31"/>
  <c r="C111" i="31"/>
  <c r="B111" i="31"/>
  <c r="I110" i="31"/>
  <c r="D110" i="31"/>
  <c r="C110" i="31"/>
  <c r="B110" i="31"/>
  <c r="I109" i="31"/>
  <c r="D109" i="31"/>
  <c r="C109" i="31"/>
  <c r="B109" i="31"/>
  <c r="I108" i="31"/>
  <c r="D108" i="31"/>
  <c r="C108" i="31"/>
  <c r="B108" i="31"/>
  <c r="D107" i="31"/>
  <c r="C107" i="31"/>
  <c r="B107" i="31"/>
  <c r="I106" i="31"/>
  <c r="D106" i="31"/>
  <c r="C106" i="31"/>
  <c r="B106" i="31"/>
  <c r="I105" i="31"/>
  <c r="D105" i="31"/>
  <c r="C105" i="31"/>
  <c r="B105" i="31"/>
  <c r="I104" i="31"/>
  <c r="D104" i="31"/>
  <c r="C104" i="31"/>
  <c r="B104" i="31"/>
  <c r="I103" i="31"/>
  <c r="D103" i="31"/>
  <c r="C103" i="31"/>
  <c r="B103" i="31"/>
  <c r="I102" i="31"/>
  <c r="D102" i="31"/>
  <c r="C102" i="31"/>
  <c r="B102" i="31"/>
  <c r="I101" i="31"/>
  <c r="D101" i="31"/>
  <c r="C101" i="31"/>
  <c r="B101" i="31"/>
  <c r="I100" i="31"/>
  <c r="D100" i="31"/>
  <c r="C100" i="31"/>
  <c r="B100" i="31"/>
  <c r="I99" i="31"/>
  <c r="D99" i="31"/>
  <c r="C99" i="31"/>
  <c r="B99" i="31"/>
  <c r="I98" i="31"/>
  <c r="I97" i="31"/>
  <c r="D97" i="31"/>
  <c r="C97" i="31"/>
  <c r="B97" i="31"/>
  <c r="I96" i="31"/>
  <c r="D96" i="31"/>
  <c r="C96" i="31"/>
  <c r="B96" i="31"/>
  <c r="D95" i="31"/>
  <c r="C95" i="31"/>
  <c r="B95" i="31"/>
  <c r="I94" i="31"/>
  <c r="D94" i="31"/>
  <c r="C94" i="31"/>
  <c r="B94" i="31"/>
  <c r="I93" i="31"/>
  <c r="D93" i="31"/>
  <c r="C93" i="31"/>
  <c r="B93" i="31"/>
  <c r="I92" i="31"/>
  <c r="D92" i="31"/>
  <c r="C92" i="31"/>
  <c r="B92" i="31"/>
  <c r="I91" i="31"/>
  <c r="D91" i="31"/>
  <c r="C91" i="31"/>
  <c r="B91" i="31"/>
  <c r="I90" i="31"/>
  <c r="D90" i="31"/>
  <c r="C90" i="31"/>
  <c r="B90" i="31"/>
  <c r="I89" i="31"/>
  <c r="D89" i="31"/>
  <c r="C89" i="31"/>
  <c r="B89" i="31"/>
  <c r="I88" i="31"/>
  <c r="D88" i="31"/>
  <c r="C88" i="31"/>
  <c r="B88" i="31"/>
  <c r="I87" i="31"/>
  <c r="D87" i="31"/>
  <c r="C87" i="31"/>
  <c r="B87" i="31"/>
  <c r="I86" i="31"/>
  <c r="D86" i="31"/>
  <c r="C86" i="31"/>
  <c r="B86" i="31"/>
  <c r="I85" i="31"/>
  <c r="D85" i="31"/>
  <c r="C85" i="31"/>
  <c r="B85" i="31"/>
  <c r="I84" i="31"/>
  <c r="D84" i="31"/>
  <c r="C84" i="31"/>
  <c r="B84" i="31"/>
  <c r="I83" i="31"/>
  <c r="D83" i="31"/>
  <c r="C83" i="31"/>
  <c r="B83" i="31"/>
  <c r="I82" i="31"/>
  <c r="D82" i="31"/>
  <c r="C82" i="31"/>
  <c r="B82" i="31"/>
  <c r="I81" i="31"/>
  <c r="D81" i="31"/>
  <c r="C81" i="31"/>
  <c r="B81" i="31"/>
  <c r="I80" i="31"/>
  <c r="D80" i="31"/>
  <c r="C80" i="31"/>
  <c r="B80" i="31"/>
  <c r="I79" i="31"/>
  <c r="D79" i="31"/>
  <c r="C79" i="31"/>
  <c r="B79" i="31"/>
  <c r="I78" i="31"/>
  <c r="D78" i="31"/>
  <c r="C78" i="31"/>
  <c r="B78" i="31"/>
  <c r="I77" i="31"/>
  <c r="D77" i="31"/>
  <c r="C77" i="31"/>
  <c r="B77" i="31"/>
  <c r="I76" i="31"/>
  <c r="D76" i="31"/>
  <c r="C76" i="31"/>
  <c r="B76" i="31"/>
  <c r="I75" i="31"/>
  <c r="D75" i="31"/>
  <c r="C75" i="31"/>
  <c r="B75" i="31"/>
  <c r="I74" i="31"/>
  <c r="D74" i="31"/>
  <c r="C74" i="31"/>
  <c r="B74" i="31"/>
  <c r="I73" i="31"/>
  <c r="D73" i="31"/>
  <c r="C73" i="31"/>
  <c r="B73" i="31"/>
  <c r="I72" i="31"/>
  <c r="D72" i="31"/>
  <c r="C72" i="31"/>
  <c r="B72" i="31"/>
  <c r="I71" i="31"/>
  <c r="D71" i="31"/>
  <c r="C71" i="31"/>
  <c r="B71" i="31"/>
  <c r="I70" i="31"/>
  <c r="D70" i="31"/>
  <c r="C70" i="31"/>
  <c r="B70" i="31"/>
  <c r="I69" i="31"/>
  <c r="D69" i="31"/>
  <c r="C69" i="31"/>
  <c r="B69" i="31"/>
  <c r="I68" i="31"/>
  <c r="D68" i="31"/>
  <c r="C68" i="31"/>
  <c r="B68" i="31"/>
  <c r="I67" i="31"/>
  <c r="D67" i="31"/>
  <c r="C67" i="31"/>
  <c r="B67" i="31"/>
  <c r="I66" i="31"/>
  <c r="D66" i="31"/>
  <c r="C66" i="31"/>
  <c r="B66" i="31"/>
  <c r="I65" i="31"/>
  <c r="D65" i="31"/>
  <c r="C65" i="31"/>
  <c r="B65" i="31"/>
  <c r="I64" i="31"/>
  <c r="D64" i="31"/>
  <c r="C64" i="31"/>
  <c r="B64" i="31"/>
  <c r="I63" i="31"/>
  <c r="D63" i="31"/>
  <c r="C63" i="31"/>
  <c r="B63" i="31"/>
  <c r="I62" i="31"/>
  <c r="D62" i="31"/>
  <c r="C62" i="31"/>
  <c r="B62" i="31"/>
  <c r="I61" i="31"/>
  <c r="D61" i="31"/>
  <c r="C61" i="31"/>
  <c r="B61" i="31"/>
  <c r="I60" i="31"/>
  <c r="D60" i="31"/>
  <c r="C60" i="31"/>
  <c r="B60" i="31"/>
  <c r="I59" i="31"/>
  <c r="D59" i="31"/>
  <c r="C59" i="31"/>
  <c r="B59" i="31"/>
  <c r="I58" i="31"/>
  <c r="D58" i="31"/>
  <c r="C58" i="31"/>
  <c r="B58" i="31"/>
  <c r="I57" i="31"/>
  <c r="D57" i="31"/>
  <c r="C57" i="31"/>
  <c r="B57" i="31"/>
  <c r="I56" i="31"/>
  <c r="D56" i="31"/>
  <c r="C56" i="31"/>
  <c r="B56" i="31"/>
  <c r="I55" i="31"/>
  <c r="D55" i="31"/>
  <c r="C55" i="31"/>
  <c r="B55" i="31"/>
  <c r="I54" i="31"/>
  <c r="D54" i="31"/>
  <c r="C54" i="31"/>
  <c r="B54" i="31"/>
  <c r="I53" i="31"/>
  <c r="D53" i="31"/>
  <c r="C53" i="31"/>
  <c r="B53" i="31"/>
  <c r="I52" i="31"/>
  <c r="D52" i="31"/>
  <c r="C52" i="31"/>
  <c r="B52" i="31"/>
  <c r="I51" i="31"/>
  <c r="D51" i="31"/>
  <c r="C51" i="31"/>
  <c r="B51" i="31"/>
  <c r="I50" i="31"/>
  <c r="D50" i="31"/>
  <c r="C50" i="31"/>
  <c r="B50" i="31"/>
  <c r="I49" i="31"/>
  <c r="D49" i="31"/>
  <c r="C49" i="31"/>
  <c r="B49" i="31"/>
  <c r="I48" i="31"/>
  <c r="D48" i="31"/>
  <c r="C48" i="31"/>
  <c r="B48" i="31"/>
  <c r="B47" i="31"/>
  <c r="I46" i="31"/>
  <c r="B46" i="31"/>
  <c r="I45" i="31"/>
  <c r="B45" i="31"/>
  <c r="I43" i="31"/>
  <c r="B43" i="31"/>
  <c r="I42" i="31"/>
  <c r="B42" i="31"/>
  <c r="I41" i="31"/>
  <c r="B41" i="31"/>
  <c r="I40" i="31"/>
  <c r="D40" i="31"/>
  <c r="C40" i="31"/>
  <c r="B40" i="31"/>
  <c r="I39" i="31"/>
  <c r="D39" i="31"/>
  <c r="C39" i="31"/>
  <c r="B39" i="31"/>
  <c r="I38" i="31"/>
  <c r="D38" i="31"/>
  <c r="C38" i="31"/>
  <c r="B38" i="31"/>
  <c r="I37" i="31"/>
  <c r="D37" i="31"/>
  <c r="C37" i="31"/>
  <c r="B37" i="31"/>
  <c r="I36" i="31"/>
  <c r="B36" i="31"/>
  <c r="I34" i="31"/>
  <c r="D34" i="31"/>
  <c r="C34" i="31"/>
  <c r="B34" i="31"/>
  <c r="I33" i="31"/>
  <c r="D33" i="31"/>
  <c r="C33" i="31"/>
  <c r="B33" i="31"/>
  <c r="I32" i="31"/>
  <c r="D32" i="31"/>
  <c r="C32" i="31"/>
  <c r="B32" i="31"/>
  <c r="I31" i="31"/>
  <c r="D31" i="31"/>
  <c r="C31" i="31"/>
  <c r="B31" i="31"/>
  <c r="I30" i="31"/>
  <c r="D30" i="31"/>
  <c r="C30" i="31"/>
  <c r="B30" i="31"/>
  <c r="I29" i="31"/>
  <c r="D29" i="31"/>
  <c r="C29" i="31"/>
  <c r="B29" i="31"/>
  <c r="I28" i="31"/>
  <c r="D28" i="31"/>
  <c r="C28" i="31"/>
  <c r="B28" i="31"/>
  <c r="I27" i="31"/>
  <c r="B27" i="31"/>
  <c r="I26" i="31"/>
  <c r="B26" i="31"/>
  <c r="I25" i="31"/>
  <c r="B25" i="31"/>
  <c r="I24" i="31"/>
  <c r="B24" i="31"/>
  <c r="I23" i="31"/>
  <c r="B23" i="31"/>
  <c r="I22" i="31"/>
  <c r="B22" i="31"/>
  <c r="I21" i="31"/>
  <c r="D21" i="31"/>
  <c r="D26" i="31" s="1"/>
  <c r="C21" i="31"/>
  <c r="C27" i="31" s="1"/>
  <c r="B21" i="31"/>
  <c r="I20" i="31"/>
  <c r="B20" i="31"/>
  <c r="I19" i="31"/>
  <c r="B19" i="31"/>
  <c r="I18" i="31"/>
  <c r="B18" i="31"/>
  <c r="I17" i="31"/>
  <c r="B17" i="31"/>
  <c r="I16" i="31"/>
  <c r="B16" i="31"/>
  <c r="I15" i="31"/>
  <c r="B15" i="31"/>
  <c r="I14" i="31"/>
  <c r="B14" i="31"/>
  <c r="I13" i="31"/>
  <c r="B13" i="31"/>
  <c r="I12" i="31"/>
  <c r="B12" i="31"/>
  <c r="I11" i="31"/>
  <c r="B11" i="31"/>
  <c r="I10" i="31"/>
  <c r="B10" i="31"/>
  <c r="I9" i="31"/>
  <c r="B9" i="31"/>
  <c r="I8" i="31"/>
  <c r="B8" i="31"/>
  <c r="I7" i="31"/>
  <c r="B7" i="31"/>
  <c r="I6" i="31"/>
  <c r="B6" i="31"/>
  <c r="B5" i="31"/>
  <c r="B4" i="31"/>
  <c r="I3" i="31"/>
  <c r="B3" i="31"/>
  <c r="I3" i="29"/>
  <c r="I4" i="29"/>
  <c r="I5" i="29"/>
  <c r="I7" i="29"/>
  <c r="I8" i="29"/>
  <c r="I9" i="29"/>
  <c r="I10" i="29"/>
  <c r="I11" i="29"/>
  <c r="I12" i="29"/>
  <c r="I13" i="29"/>
  <c r="I14" i="29"/>
  <c r="I15" i="29"/>
  <c r="I16" i="29"/>
  <c r="I18" i="29"/>
  <c r="I19" i="29"/>
  <c r="I20" i="29"/>
  <c r="I22" i="29"/>
  <c r="I23" i="29"/>
  <c r="I25" i="29"/>
  <c r="I26" i="29"/>
  <c r="I27" i="29"/>
  <c r="I28" i="29"/>
  <c r="I29" i="29"/>
  <c r="I30" i="29"/>
  <c r="I31" i="29"/>
  <c r="I32" i="29"/>
  <c r="I33" i="29"/>
  <c r="I34" i="29"/>
  <c r="I36" i="29"/>
  <c r="I38" i="29"/>
  <c r="I40" i="29"/>
  <c r="I42" i="29"/>
  <c r="I44" i="29"/>
  <c r="I45" i="29"/>
  <c r="I46" i="29"/>
  <c r="I47" i="29"/>
  <c r="I48" i="29"/>
  <c r="I49" i="29"/>
  <c r="I50" i="29"/>
  <c r="I51" i="29"/>
  <c r="I52" i="29"/>
  <c r="I53" i="29"/>
  <c r="I54" i="29"/>
  <c r="I55" i="29"/>
  <c r="I56" i="29"/>
  <c r="I57" i="29"/>
  <c r="I58" i="29"/>
  <c r="I59" i="29"/>
  <c r="I60" i="29"/>
  <c r="I61" i="29"/>
  <c r="I62" i="29"/>
  <c r="I64" i="29"/>
  <c r="I65" i="29"/>
  <c r="I66" i="29"/>
  <c r="I68" i="29"/>
  <c r="I69" i="29"/>
  <c r="I70" i="29"/>
  <c r="I71" i="29"/>
  <c r="I72" i="29"/>
  <c r="I73" i="29"/>
  <c r="I74" i="29"/>
  <c r="I75" i="29"/>
  <c r="I79" i="29"/>
  <c r="I80" i="29"/>
  <c r="I81" i="29"/>
  <c r="I83" i="29"/>
  <c r="I84" i="29"/>
  <c r="I85" i="29"/>
  <c r="I87" i="29"/>
  <c r="I88" i="29"/>
  <c r="I90" i="29"/>
  <c r="I91" i="29"/>
  <c r="I92" i="29"/>
  <c r="I93" i="29"/>
  <c r="I94" i="29"/>
  <c r="I95" i="29"/>
  <c r="I96" i="29"/>
  <c r="I97" i="29"/>
  <c r="I98" i="29"/>
  <c r="I99" i="29"/>
  <c r="I100" i="29"/>
  <c r="I101" i="29"/>
  <c r="I102" i="29"/>
  <c r="I103" i="29"/>
  <c r="I104" i="29"/>
  <c r="I105" i="29"/>
  <c r="I106" i="29"/>
  <c r="I107" i="29"/>
  <c r="I108" i="29"/>
  <c r="I109" i="29"/>
  <c r="I110" i="29"/>
  <c r="I111" i="29"/>
  <c r="I112" i="29"/>
  <c r="I113" i="29"/>
  <c r="I114" i="29"/>
  <c r="I115" i="29"/>
  <c r="I116" i="29"/>
  <c r="I117" i="29"/>
  <c r="I118" i="29"/>
  <c r="I119" i="29"/>
  <c r="I120" i="29"/>
  <c r="I121" i="29"/>
  <c r="I122" i="29"/>
  <c r="I123" i="29"/>
  <c r="I124" i="29"/>
  <c r="I125" i="29"/>
  <c r="I126" i="29"/>
  <c r="I127" i="29"/>
  <c r="I130" i="29"/>
  <c r="I131" i="29"/>
  <c r="I132" i="29"/>
  <c r="I133" i="29"/>
  <c r="I134" i="29"/>
  <c r="I135" i="29"/>
  <c r="I136" i="29"/>
  <c r="I137" i="29"/>
  <c r="I138" i="29"/>
  <c r="I139" i="29"/>
  <c r="I140" i="29"/>
  <c r="I141" i="29"/>
  <c r="I142" i="29"/>
  <c r="I143" i="29"/>
  <c r="I144" i="29"/>
  <c r="I145" i="29"/>
  <c r="I146" i="29"/>
  <c r="I147" i="29"/>
  <c r="I148" i="29"/>
  <c r="I149" i="29"/>
  <c r="I150" i="29"/>
  <c r="I151" i="29"/>
  <c r="I152" i="29"/>
  <c r="I153" i="29"/>
  <c r="I154" i="29"/>
  <c r="I155" i="29"/>
  <c r="I156" i="29"/>
  <c r="I159" i="29"/>
  <c r="I160" i="29"/>
  <c r="I161" i="29"/>
  <c r="I162" i="29"/>
  <c r="I163" i="29"/>
  <c r="I164" i="29"/>
  <c r="I165" i="29"/>
  <c r="I166" i="29"/>
  <c r="I167" i="29"/>
  <c r="I168" i="29"/>
  <c r="I169" i="29"/>
  <c r="I170" i="29"/>
  <c r="I171" i="29"/>
  <c r="I172" i="29"/>
  <c r="I173" i="29"/>
  <c r="I174" i="29"/>
  <c r="I175" i="29"/>
  <c r="I176" i="29"/>
  <c r="I177" i="29"/>
  <c r="I178" i="29"/>
  <c r="I179" i="29"/>
  <c r="I180" i="29"/>
  <c r="I181" i="29"/>
  <c r="I182" i="29"/>
  <c r="I183" i="29"/>
  <c r="I184" i="29"/>
  <c r="I185" i="29"/>
  <c r="I186" i="29"/>
  <c r="I187" i="29"/>
  <c r="I188" i="29"/>
  <c r="I189" i="29"/>
  <c r="I190" i="29"/>
  <c r="I191" i="29"/>
  <c r="I192" i="29"/>
  <c r="I193" i="29"/>
  <c r="I195" i="29"/>
  <c r="I196" i="29"/>
  <c r="I197" i="29"/>
  <c r="I198" i="29"/>
  <c r="I199" i="29"/>
  <c r="I200" i="29"/>
  <c r="I201" i="29"/>
  <c r="I202" i="29"/>
  <c r="I203" i="29"/>
  <c r="I204" i="29"/>
  <c r="I205" i="29"/>
  <c r="I206" i="29"/>
  <c r="I209" i="29"/>
  <c r="I210" i="29"/>
  <c r="I211" i="29"/>
  <c r="I212" i="29"/>
  <c r="I213" i="29"/>
  <c r="I214" i="29"/>
  <c r="I217" i="29"/>
  <c r="I218" i="29"/>
  <c r="I219" i="29"/>
  <c r="I220" i="29"/>
  <c r="I221" i="29"/>
  <c r="C201" i="15"/>
  <c r="C202" i="15"/>
  <c r="C203" i="15"/>
  <c r="C204" i="15"/>
  <c r="C205" i="15"/>
  <c r="C206" i="15"/>
  <c r="C207" i="15"/>
  <c r="C208" i="15"/>
  <c r="C209" i="15"/>
  <c r="C210" i="15"/>
  <c r="C211" i="15"/>
  <c r="C212" i="15"/>
  <c r="C213" i="15"/>
  <c r="C214" i="15"/>
  <c r="C215" i="15"/>
  <c r="C216" i="15"/>
  <c r="C217" i="15"/>
  <c r="C218" i="15"/>
  <c r="C219" i="15"/>
  <c r="C51" i="14"/>
  <c r="D51" i="14"/>
  <c r="D46" i="14" s="1"/>
  <c r="B30" i="17"/>
  <c r="I196" i="24"/>
  <c r="I195" i="24"/>
  <c r="I194" i="24"/>
  <c r="I193" i="24"/>
  <c r="I191" i="24"/>
  <c r="I190" i="24"/>
  <c r="I188" i="24"/>
  <c r="I187" i="24"/>
  <c r="I186" i="24"/>
  <c r="I185" i="24"/>
  <c r="I184" i="24"/>
  <c r="I183" i="24"/>
  <c r="I182" i="24"/>
  <c r="I181" i="24"/>
  <c r="I180" i="24"/>
  <c r="I179" i="24"/>
  <c r="I178" i="24"/>
  <c r="I177" i="24"/>
  <c r="I176" i="24"/>
  <c r="I175" i="24"/>
  <c r="I173" i="24"/>
  <c r="I172" i="24"/>
  <c r="I171" i="24"/>
  <c r="I170" i="24"/>
  <c r="I169" i="24"/>
  <c r="I168" i="24"/>
  <c r="I167" i="24"/>
  <c r="I166" i="24"/>
  <c r="I165" i="24"/>
  <c r="I164" i="24"/>
  <c r="I163" i="24"/>
  <c r="I162" i="24"/>
  <c r="I160" i="24"/>
  <c r="I159" i="24"/>
  <c r="I158" i="24"/>
  <c r="I157" i="24"/>
  <c r="I156" i="24"/>
  <c r="I152" i="24"/>
  <c r="I151" i="24"/>
  <c r="I150" i="24"/>
  <c r="I149" i="24"/>
  <c r="I148" i="24"/>
  <c r="I147" i="24"/>
  <c r="I146" i="24"/>
  <c r="I145" i="24"/>
  <c r="I144" i="24"/>
  <c r="I143" i="24"/>
  <c r="I142" i="24"/>
  <c r="I141" i="24"/>
  <c r="I140" i="24"/>
  <c r="I139" i="24"/>
  <c r="I138" i="24"/>
  <c r="I137" i="24"/>
  <c r="I136" i="24"/>
  <c r="I135" i="24"/>
  <c r="I134" i="24"/>
  <c r="I133" i="24"/>
  <c r="I132" i="24"/>
  <c r="I131" i="24"/>
  <c r="I130" i="24"/>
  <c r="I129" i="24"/>
  <c r="I128" i="24"/>
  <c r="I126" i="24"/>
  <c r="I125" i="24"/>
  <c r="I124" i="24"/>
  <c r="I123" i="24"/>
  <c r="I121" i="24"/>
  <c r="I120" i="24"/>
  <c r="I119" i="24"/>
  <c r="I117" i="24"/>
  <c r="I116" i="24"/>
  <c r="I115" i="24"/>
  <c r="I114" i="24"/>
  <c r="I113" i="24"/>
  <c r="I112" i="24"/>
  <c r="I111" i="24"/>
  <c r="I110" i="24"/>
  <c r="I109" i="24"/>
  <c r="I108" i="24"/>
  <c r="I106" i="24"/>
  <c r="I105" i="24"/>
  <c r="I104" i="24"/>
  <c r="I103" i="24"/>
  <c r="I101" i="24"/>
  <c r="I100" i="24"/>
  <c r="I99" i="24"/>
  <c r="I98" i="24"/>
  <c r="I96" i="24"/>
  <c r="I95" i="24"/>
  <c r="I94" i="24"/>
  <c r="I92" i="24"/>
  <c r="I91" i="24"/>
  <c r="I90" i="24"/>
  <c r="I89" i="24"/>
  <c r="I88" i="24"/>
  <c r="I87" i="24"/>
  <c r="I52" i="17"/>
  <c r="I51" i="17"/>
  <c r="I50" i="17"/>
  <c r="I49" i="17"/>
  <c r="I48" i="17"/>
  <c r="I47" i="17"/>
  <c r="I46" i="17"/>
  <c r="I45" i="17"/>
  <c r="I44" i="17"/>
  <c r="I43" i="17"/>
  <c r="I42" i="17"/>
  <c r="I40" i="17"/>
  <c r="I39" i="17"/>
  <c r="I38" i="17"/>
  <c r="I37" i="17"/>
  <c r="I36" i="17"/>
  <c r="I35" i="17"/>
  <c r="I34" i="17"/>
  <c r="I33" i="17"/>
  <c r="I32" i="17"/>
  <c r="I31" i="17"/>
  <c r="I29" i="17"/>
  <c r="I28" i="17"/>
  <c r="I27" i="17"/>
  <c r="I26" i="17"/>
  <c r="I25" i="17"/>
  <c r="I24" i="17"/>
  <c r="I23" i="17"/>
  <c r="I22" i="17"/>
  <c r="I55" i="16"/>
  <c r="I54" i="16"/>
  <c r="I53" i="16"/>
  <c r="I52" i="16"/>
  <c r="I340" i="16"/>
  <c r="I6" i="24"/>
  <c r="I179" i="16"/>
  <c r="I31" i="14"/>
  <c r="I30" i="14"/>
  <c r="I29" i="14"/>
  <c r="I117" i="14"/>
  <c r="I61" i="24"/>
  <c r="D61" i="24"/>
  <c r="C61" i="24"/>
  <c r="B61" i="24"/>
  <c r="B154" i="24"/>
  <c r="B85" i="24"/>
  <c r="B84" i="17"/>
  <c r="B19" i="17"/>
  <c r="B4" i="16"/>
  <c r="C42" i="13"/>
  <c r="D42" i="13"/>
  <c r="B46" i="13"/>
  <c r="B47" i="13"/>
  <c r="B48" i="13"/>
  <c r="I45" i="13"/>
  <c r="I46" i="13"/>
  <c r="I47" i="13"/>
  <c r="I48" i="13"/>
  <c r="C28" i="13"/>
  <c r="D28" i="13"/>
  <c r="B6" i="24"/>
  <c r="C81" i="24"/>
  <c r="D81" i="24"/>
  <c r="C82" i="24"/>
  <c r="D82" i="24"/>
  <c r="C83" i="24"/>
  <c r="D83" i="24"/>
  <c r="D80" i="24"/>
  <c r="C70" i="24"/>
  <c r="D70" i="24"/>
  <c r="C71" i="24"/>
  <c r="D71" i="24"/>
  <c r="C72" i="24"/>
  <c r="D72" i="24"/>
  <c r="C73" i="24"/>
  <c r="D73" i="24"/>
  <c r="C74" i="24"/>
  <c r="D74" i="24"/>
  <c r="C75" i="24"/>
  <c r="D75" i="24"/>
  <c r="C76" i="24"/>
  <c r="D76" i="24"/>
  <c r="C77" i="24"/>
  <c r="D77" i="24"/>
  <c r="D69" i="24"/>
  <c r="C69" i="24"/>
  <c r="C59" i="24"/>
  <c r="D59" i="24"/>
  <c r="C60" i="24"/>
  <c r="D60" i="24"/>
  <c r="C62" i="24"/>
  <c r="D62" i="24"/>
  <c r="C63" i="24"/>
  <c r="D63" i="24"/>
  <c r="C64" i="24"/>
  <c r="D64" i="24"/>
  <c r="C65" i="24"/>
  <c r="D65" i="24"/>
  <c r="C66" i="24"/>
  <c r="D66" i="24"/>
  <c r="C67" i="24"/>
  <c r="D67" i="24"/>
  <c r="D58" i="24"/>
  <c r="C58" i="24"/>
  <c r="C51" i="24"/>
  <c r="D51" i="24"/>
  <c r="C52" i="24"/>
  <c r="D52" i="24"/>
  <c r="C53" i="24"/>
  <c r="D53" i="24"/>
  <c r="C54" i="24"/>
  <c r="D54" i="24"/>
  <c r="C55" i="24"/>
  <c r="D55" i="24"/>
  <c r="C56" i="24"/>
  <c r="D56" i="24"/>
  <c r="D50" i="24"/>
  <c r="C50" i="24"/>
  <c r="D45" i="24"/>
  <c r="C45" i="24"/>
  <c r="C39" i="24"/>
  <c r="D39" i="24"/>
  <c r="C40" i="24"/>
  <c r="D40" i="24"/>
  <c r="C41" i="24"/>
  <c r="D41" i="24"/>
  <c r="C42" i="24"/>
  <c r="D42" i="24"/>
  <c r="D38" i="24"/>
  <c r="C38" i="24"/>
  <c r="C35" i="24"/>
  <c r="D35" i="24"/>
  <c r="C36" i="24"/>
  <c r="D36" i="24"/>
  <c r="D34" i="24"/>
  <c r="C34" i="24"/>
  <c r="C31" i="24"/>
  <c r="D31" i="24"/>
  <c r="C32" i="24"/>
  <c r="D32" i="24"/>
  <c r="D30" i="24"/>
  <c r="C30" i="24"/>
  <c r="C28" i="24"/>
  <c r="D28" i="24"/>
  <c r="C24" i="24"/>
  <c r="D24" i="24"/>
  <c r="C25" i="24"/>
  <c r="D25" i="24"/>
  <c r="D23" i="24"/>
  <c r="C23" i="24"/>
  <c r="D11" i="24"/>
  <c r="D3" i="24" s="1"/>
  <c r="C11" i="24"/>
  <c r="D14" i="24"/>
  <c r="D15" i="24"/>
  <c r="D13" i="24"/>
  <c r="C14" i="24"/>
  <c r="D3" i="18"/>
  <c r="C3" i="18"/>
  <c r="F83" i="25"/>
  <c r="G83" i="25"/>
  <c r="H83" i="25"/>
  <c r="I83" i="25"/>
  <c r="J83" i="25"/>
  <c r="K83" i="25"/>
  <c r="L83" i="25"/>
  <c r="M83" i="25"/>
  <c r="N83" i="25"/>
  <c r="F73" i="25"/>
  <c r="G73" i="25"/>
  <c r="H73" i="25"/>
  <c r="I73" i="25"/>
  <c r="J73" i="25"/>
  <c r="K73" i="25"/>
  <c r="L73" i="25"/>
  <c r="M73" i="25"/>
  <c r="N73" i="25"/>
  <c r="O73" i="25"/>
  <c r="A73" i="25"/>
  <c r="B73" i="25"/>
  <c r="A67" i="25"/>
  <c r="B67" i="25"/>
  <c r="F67" i="25"/>
  <c r="G67" i="25"/>
  <c r="H67" i="25"/>
  <c r="I67" i="25"/>
  <c r="J67" i="25"/>
  <c r="K67" i="25"/>
  <c r="L67" i="25"/>
  <c r="M67" i="25"/>
  <c r="N67" i="25"/>
  <c r="O67" i="25"/>
  <c r="A49" i="25"/>
  <c r="B49" i="25"/>
  <c r="F49" i="25"/>
  <c r="G49" i="25"/>
  <c r="H49" i="25"/>
  <c r="B83" i="25"/>
  <c r="B92" i="17"/>
  <c r="B91" i="17"/>
  <c r="B90" i="17"/>
  <c r="B89" i="17"/>
  <c r="B88" i="17"/>
  <c r="B87" i="17"/>
  <c r="B86" i="17"/>
  <c r="B85" i="17"/>
  <c r="B83" i="17"/>
  <c r="F32" i="25"/>
  <c r="G32" i="25"/>
  <c r="H32" i="25"/>
  <c r="I32" i="25"/>
  <c r="J32" i="25"/>
  <c r="K32" i="25"/>
  <c r="L32" i="25"/>
  <c r="M32" i="25"/>
  <c r="N32" i="25"/>
  <c r="A32" i="25"/>
  <c r="B32" i="25"/>
  <c r="F34" i="25"/>
  <c r="G34" i="25"/>
  <c r="H34" i="25"/>
  <c r="I34" i="25"/>
  <c r="J34" i="25"/>
  <c r="K34" i="25"/>
  <c r="L34" i="25"/>
  <c r="M34" i="25"/>
  <c r="N34" i="25"/>
  <c r="O34" i="25"/>
  <c r="A34" i="25"/>
  <c r="B34" i="25"/>
  <c r="A36" i="25"/>
  <c r="B51" i="16"/>
  <c r="B27" i="18"/>
  <c r="A83" i="25"/>
  <c r="I92" i="17"/>
  <c r="I91" i="17"/>
  <c r="I90" i="17"/>
  <c r="I89" i="17"/>
  <c r="I88" i="17"/>
  <c r="I87" i="17"/>
  <c r="I86" i="17"/>
  <c r="I85" i="17"/>
  <c r="I83" i="17"/>
  <c r="B91" i="18"/>
  <c r="C91" i="18"/>
  <c r="D91" i="18"/>
  <c r="I91" i="18"/>
  <c r="B92" i="18"/>
  <c r="I92" i="18"/>
  <c r="B93" i="18"/>
  <c r="I93" i="18"/>
  <c r="B94" i="18"/>
  <c r="I94" i="18"/>
  <c r="B95" i="18"/>
  <c r="I95" i="18"/>
  <c r="B53" i="17"/>
  <c r="I53" i="17"/>
  <c r="B54" i="17"/>
  <c r="I54" i="17"/>
  <c r="B55" i="17"/>
  <c r="I55" i="17"/>
  <c r="B56" i="17"/>
  <c r="I56" i="17"/>
  <c r="B57" i="17"/>
  <c r="I57" i="17"/>
  <c r="B58" i="17"/>
  <c r="I58" i="17"/>
  <c r="B59" i="17"/>
  <c r="I59" i="17"/>
  <c r="B60" i="17"/>
  <c r="C60" i="17"/>
  <c r="C53" i="17" s="1"/>
  <c r="D60" i="17"/>
  <c r="I60" i="17"/>
  <c r="B61" i="17"/>
  <c r="I61" i="17"/>
  <c r="B62" i="17"/>
  <c r="C62" i="17"/>
  <c r="D62" i="17"/>
  <c r="D53" i="17" s="1"/>
  <c r="I62" i="17"/>
  <c r="I136" i="16"/>
  <c r="B136" i="16"/>
  <c r="I135" i="16"/>
  <c r="B135" i="16"/>
  <c r="I134" i="16"/>
  <c r="B134" i="16"/>
  <c r="I133" i="16"/>
  <c r="B133" i="16"/>
  <c r="I132" i="16"/>
  <c r="B132" i="16"/>
  <c r="I131" i="16"/>
  <c r="B131" i="16"/>
  <c r="I130" i="16"/>
  <c r="B130" i="16"/>
  <c r="B129" i="16"/>
  <c r="I128" i="16"/>
  <c r="B128" i="16"/>
  <c r="I127" i="16"/>
  <c r="B127" i="16"/>
  <c r="I126" i="16"/>
  <c r="B126" i="16"/>
  <c r="I125" i="16"/>
  <c r="B125" i="16"/>
  <c r="I124" i="16"/>
  <c r="B124" i="16"/>
  <c r="I123" i="16"/>
  <c r="B123" i="16"/>
  <c r="I122" i="16"/>
  <c r="B122" i="16"/>
  <c r="I121" i="16"/>
  <c r="B121" i="16"/>
  <c r="I120" i="16"/>
  <c r="B120" i="16"/>
  <c r="I119" i="16"/>
  <c r="B119" i="16"/>
  <c r="I118" i="16"/>
  <c r="B118" i="16"/>
  <c r="I117" i="16"/>
  <c r="B117" i="16"/>
  <c r="I116" i="16"/>
  <c r="B116" i="16"/>
  <c r="I114" i="16"/>
  <c r="B114" i="16"/>
  <c r="I112" i="16"/>
  <c r="B112" i="16"/>
  <c r="I111" i="16"/>
  <c r="B111" i="16"/>
  <c r="I108" i="16"/>
  <c r="B108" i="16"/>
  <c r="I107" i="16"/>
  <c r="B107" i="16"/>
  <c r="I140" i="16"/>
  <c r="B140" i="16"/>
  <c r="I139" i="16"/>
  <c r="B139" i="16"/>
  <c r="I138" i="16"/>
  <c r="B138" i="16"/>
  <c r="I137" i="16"/>
  <c r="B137" i="16"/>
  <c r="I56" i="16"/>
  <c r="B56" i="16"/>
  <c r="E21" i="25"/>
  <c r="A21" i="25"/>
  <c r="B21" i="25"/>
  <c r="E20" i="25"/>
  <c r="A20" i="25"/>
  <c r="B20" i="25"/>
  <c r="E25" i="25"/>
  <c r="A25" i="25"/>
  <c r="B25" i="25"/>
  <c r="E28" i="25"/>
  <c r="A28" i="25"/>
  <c r="B3" i="13"/>
  <c r="B4" i="13"/>
  <c r="F89" i="25"/>
  <c r="G89" i="25"/>
  <c r="H89" i="25"/>
  <c r="I89" i="25"/>
  <c r="J89" i="25"/>
  <c r="K89" i="25"/>
  <c r="L89" i="25"/>
  <c r="M89" i="25"/>
  <c r="N89" i="25"/>
  <c r="O89" i="25"/>
  <c r="A89" i="25"/>
  <c r="B89" i="25"/>
  <c r="F88" i="25"/>
  <c r="G88" i="25"/>
  <c r="H88" i="25"/>
  <c r="I88" i="25"/>
  <c r="J88" i="25"/>
  <c r="K88" i="25"/>
  <c r="L88" i="25"/>
  <c r="M88" i="25"/>
  <c r="N88" i="25"/>
  <c r="O88" i="25"/>
  <c r="A88" i="25"/>
  <c r="B88" i="25"/>
  <c r="F87" i="25"/>
  <c r="G87" i="25"/>
  <c r="H87" i="25"/>
  <c r="I87" i="25"/>
  <c r="J87" i="25"/>
  <c r="K87" i="25"/>
  <c r="L87" i="25"/>
  <c r="M87" i="25"/>
  <c r="N87" i="25"/>
  <c r="A87" i="25"/>
  <c r="B87" i="25"/>
  <c r="F43" i="25"/>
  <c r="G43" i="25"/>
  <c r="H43" i="25"/>
  <c r="I43" i="25"/>
  <c r="J43" i="25"/>
  <c r="K43" i="25"/>
  <c r="L43" i="25"/>
  <c r="M43" i="25"/>
  <c r="N43" i="25"/>
  <c r="O43" i="25"/>
  <c r="A43" i="25"/>
  <c r="B43" i="25"/>
  <c r="F45" i="25"/>
  <c r="G45" i="25"/>
  <c r="H45" i="25"/>
  <c r="I45" i="25"/>
  <c r="J45" i="25"/>
  <c r="K45" i="25"/>
  <c r="L45" i="25"/>
  <c r="M45" i="25"/>
  <c r="N45" i="25"/>
  <c r="A45" i="25"/>
  <c r="F84" i="25"/>
  <c r="G84" i="25"/>
  <c r="H84" i="25"/>
  <c r="I84" i="25"/>
  <c r="J84" i="25"/>
  <c r="K84" i="25"/>
  <c r="L84" i="25"/>
  <c r="M84" i="25"/>
  <c r="N84" i="25"/>
  <c r="O84" i="25"/>
  <c r="A84" i="25"/>
  <c r="B84" i="25"/>
  <c r="F82" i="25"/>
  <c r="G82" i="25"/>
  <c r="H82" i="25"/>
  <c r="I82" i="25"/>
  <c r="J82" i="25"/>
  <c r="K82" i="25"/>
  <c r="L82" i="25"/>
  <c r="M82" i="25"/>
  <c r="N82" i="25"/>
  <c r="O82" i="25"/>
  <c r="A82" i="25"/>
  <c r="B82" i="25"/>
  <c r="F81" i="25"/>
  <c r="G81" i="25"/>
  <c r="H81" i="25"/>
  <c r="I81" i="25"/>
  <c r="J81" i="25"/>
  <c r="K81" i="25"/>
  <c r="L81" i="25"/>
  <c r="M81" i="25"/>
  <c r="N81" i="25"/>
  <c r="O81" i="25"/>
  <c r="A81" i="25"/>
  <c r="B81" i="25"/>
  <c r="F69" i="25"/>
  <c r="G69" i="25"/>
  <c r="H69" i="25"/>
  <c r="I69" i="25"/>
  <c r="J69" i="25"/>
  <c r="K69" i="25"/>
  <c r="L69" i="25"/>
  <c r="M69" i="25"/>
  <c r="N69" i="25"/>
  <c r="O69" i="25"/>
  <c r="A69" i="25"/>
  <c r="B69" i="25"/>
  <c r="F85" i="25"/>
  <c r="G85" i="25"/>
  <c r="H85" i="25"/>
  <c r="I85" i="25"/>
  <c r="J85" i="25"/>
  <c r="K85" i="25"/>
  <c r="L85" i="25"/>
  <c r="M85" i="25"/>
  <c r="N85" i="25"/>
  <c r="O85" i="25"/>
  <c r="A85" i="25"/>
  <c r="B85" i="25"/>
  <c r="F71" i="25"/>
  <c r="G71" i="25"/>
  <c r="H71" i="25"/>
  <c r="I71" i="25"/>
  <c r="J71" i="25"/>
  <c r="K71" i="25"/>
  <c r="L71" i="25"/>
  <c r="M71" i="25"/>
  <c r="N71" i="25"/>
  <c r="O71" i="25"/>
  <c r="A71" i="25"/>
  <c r="B71" i="25"/>
  <c r="F70" i="25"/>
  <c r="G70" i="25"/>
  <c r="H70" i="25"/>
  <c r="I70" i="25"/>
  <c r="J70" i="25"/>
  <c r="K70" i="25"/>
  <c r="L70" i="25"/>
  <c r="M70" i="25"/>
  <c r="N70" i="25"/>
  <c r="O70" i="25"/>
  <c r="A70" i="25"/>
  <c r="B70" i="25"/>
  <c r="F58" i="25"/>
  <c r="G58" i="25"/>
  <c r="H58" i="25"/>
  <c r="I58" i="25"/>
  <c r="J58" i="25"/>
  <c r="K58" i="25"/>
  <c r="L58" i="25"/>
  <c r="M58" i="25"/>
  <c r="N58" i="25"/>
  <c r="O58" i="25"/>
  <c r="A58" i="25"/>
  <c r="B58" i="25"/>
  <c r="F59" i="25"/>
  <c r="G59" i="25"/>
  <c r="H59" i="25"/>
  <c r="I59" i="25"/>
  <c r="J59" i="25"/>
  <c r="K59" i="25"/>
  <c r="L59" i="25"/>
  <c r="M59" i="25"/>
  <c r="N59" i="25"/>
  <c r="O59" i="25"/>
  <c r="A59" i="25"/>
  <c r="B59" i="25"/>
  <c r="F57" i="25"/>
  <c r="G57" i="25"/>
  <c r="H57" i="25"/>
  <c r="I57" i="25"/>
  <c r="J57" i="25"/>
  <c r="K57" i="25"/>
  <c r="L57" i="25"/>
  <c r="M57" i="25"/>
  <c r="N57" i="25"/>
  <c r="O57" i="25"/>
  <c r="A57" i="25"/>
  <c r="B57" i="25"/>
  <c r="F60" i="25"/>
  <c r="G60" i="25"/>
  <c r="H60" i="25"/>
  <c r="I60" i="25"/>
  <c r="J60" i="25"/>
  <c r="K60" i="25"/>
  <c r="L60" i="25"/>
  <c r="M60" i="25"/>
  <c r="N60" i="25"/>
  <c r="O60" i="25"/>
  <c r="A60" i="25"/>
  <c r="B60" i="25"/>
  <c r="F56" i="25"/>
  <c r="G56" i="25"/>
  <c r="H56" i="25"/>
  <c r="I56" i="25"/>
  <c r="J56" i="25"/>
  <c r="K56" i="25"/>
  <c r="L56" i="25"/>
  <c r="M56" i="25"/>
  <c r="N56" i="25"/>
  <c r="O56" i="25"/>
  <c r="B56" i="25"/>
  <c r="F64" i="25"/>
  <c r="G64" i="25"/>
  <c r="H64" i="25"/>
  <c r="I64" i="25"/>
  <c r="J64" i="25"/>
  <c r="K64" i="25"/>
  <c r="L64" i="25"/>
  <c r="M64" i="25"/>
  <c r="N64" i="25"/>
  <c r="O64" i="25"/>
  <c r="A64" i="25"/>
  <c r="B64" i="25"/>
  <c r="F63" i="25"/>
  <c r="G63" i="25"/>
  <c r="H63" i="25"/>
  <c r="I63" i="25"/>
  <c r="J63" i="25"/>
  <c r="K63" i="25"/>
  <c r="L63" i="25"/>
  <c r="M63" i="25"/>
  <c r="N63" i="25"/>
  <c r="O63" i="25"/>
  <c r="A63" i="25"/>
  <c r="B63" i="25"/>
  <c r="F62" i="25"/>
  <c r="G62" i="25"/>
  <c r="H62" i="25"/>
  <c r="I62" i="25"/>
  <c r="J62" i="25"/>
  <c r="K62" i="25"/>
  <c r="L62" i="25"/>
  <c r="M62" i="25"/>
  <c r="N62" i="25"/>
  <c r="O62" i="25"/>
  <c r="A62" i="25"/>
  <c r="B62" i="25"/>
  <c r="F61" i="25"/>
  <c r="G61" i="25"/>
  <c r="H61" i="25"/>
  <c r="I61" i="25"/>
  <c r="J61" i="25"/>
  <c r="K61" i="25"/>
  <c r="L61" i="25"/>
  <c r="M61" i="25"/>
  <c r="N61" i="25"/>
  <c r="O61" i="25"/>
  <c r="A61" i="25"/>
  <c r="B61" i="25"/>
  <c r="F33" i="25"/>
  <c r="G33" i="25"/>
  <c r="H33" i="25"/>
  <c r="I33" i="25"/>
  <c r="J33" i="25"/>
  <c r="K33" i="25"/>
  <c r="L33" i="25"/>
  <c r="M33" i="25"/>
  <c r="N33" i="25"/>
  <c r="A33" i="25"/>
  <c r="B33" i="25"/>
  <c r="G90" i="25"/>
  <c r="H90" i="25"/>
  <c r="I90" i="25"/>
  <c r="J90" i="25"/>
  <c r="K90" i="25"/>
  <c r="L90" i="25"/>
  <c r="M90" i="25"/>
  <c r="N90" i="25"/>
  <c r="O90" i="25"/>
  <c r="A90" i="25"/>
  <c r="B90" i="25"/>
  <c r="F38" i="25"/>
  <c r="G38" i="25"/>
  <c r="H38" i="25"/>
  <c r="I38" i="25"/>
  <c r="J38" i="25"/>
  <c r="K38" i="25"/>
  <c r="L38" i="25"/>
  <c r="M38" i="25"/>
  <c r="N38" i="25"/>
  <c r="O38" i="25"/>
  <c r="A38" i="25"/>
  <c r="B38" i="25"/>
  <c r="F36" i="25"/>
  <c r="G36" i="25"/>
  <c r="H36" i="25"/>
  <c r="I36" i="25"/>
  <c r="J36" i="25"/>
  <c r="K36" i="25"/>
  <c r="L36" i="25"/>
  <c r="M36" i="25"/>
  <c r="N36" i="25"/>
  <c r="O36" i="25"/>
  <c r="B36" i="25"/>
  <c r="F15" i="25"/>
  <c r="G15" i="25"/>
  <c r="H15" i="25"/>
  <c r="I15" i="25"/>
  <c r="J15" i="25"/>
  <c r="K15" i="25"/>
  <c r="L15" i="25"/>
  <c r="M15" i="25"/>
  <c r="N15" i="25"/>
  <c r="O15" i="25"/>
  <c r="A15" i="25"/>
  <c r="B15" i="25"/>
  <c r="F39" i="25"/>
  <c r="G39" i="25"/>
  <c r="H39" i="25"/>
  <c r="I39" i="25"/>
  <c r="J39" i="25"/>
  <c r="K39" i="25"/>
  <c r="L39" i="25"/>
  <c r="M39" i="25"/>
  <c r="N39" i="25"/>
  <c r="O39" i="25"/>
  <c r="A39" i="25"/>
  <c r="B39" i="25"/>
  <c r="F29" i="25"/>
  <c r="G29" i="25"/>
  <c r="H29" i="25"/>
  <c r="I29" i="25"/>
  <c r="J29" i="25"/>
  <c r="K29" i="25"/>
  <c r="L29" i="25"/>
  <c r="M29" i="25"/>
  <c r="N29" i="25"/>
  <c r="B29" i="25"/>
  <c r="F24" i="25"/>
  <c r="G24" i="25"/>
  <c r="H24" i="25"/>
  <c r="I24" i="25"/>
  <c r="J24" i="25"/>
  <c r="K24" i="25"/>
  <c r="L24" i="25"/>
  <c r="M24" i="25"/>
  <c r="N24" i="25"/>
  <c r="O24" i="25"/>
  <c r="T24" i="25"/>
  <c r="A24" i="25"/>
  <c r="B24" i="25"/>
  <c r="F14" i="25"/>
  <c r="G14" i="25"/>
  <c r="H14" i="25"/>
  <c r="I14" i="25"/>
  <c r="J14" i="25"/>
  <c r="K14" i="25"/>
  <c r="L14" i="25"/>
  <c r="M14" i="25"/>
  <c r="N14" i="25"/>
  <c r="O14" i="25"/>
  <c r="T14" i="25"/>
  <c r="A14" i="25"/>
  <c r="B14" i="25"/>
  <c r="F16" i="25"/>
  <c r="G16" i="25"/>
  <c r="H16" i="25"/>
  <c r="I16" i="25"/>
  <c r="J16" i="25"/>
  <c r="K16" i="25"/>
  <c r="L16" i="25"/>
  <c r="M16" i="25"/>
  <c r="N16" i="25"/>
  <c r="O16" i="25"/>
  <c r="T16" i="25"/>
  <c r="A16" i="25"/>
  <c r="B16" i="25"/>
  <c r="I49" i="25"/>
  <c r="J49" i="25"/>
  <c r="K49" i="25"/>
  <c r="L49" i="25"/>
  <c r="M49" i="25"/>
  <c r="N49" i="25"/>
  <c r="O49" i="25"/>
  <c r="F42" i="25"/>
  <c r="G42" i="25"/>
  <c r="H42" i="25"/>
  <c r="I42" i="25"/>
  <c r="J42" i="25"/>
  <c r="K42" i="25"/>
  <c r="L42" i="25"/>
  <c r="M42" i="25"/>
  <c r="N42" i="25"/>
  <c r="O42" i="25"/>
  <c r="A42" i="25"/>
  <c r="B42" i="25"/>
  <c r="F50" i="25"/>
  <c r="G50" i="25"/>
  <c r="H50" i="25"/>
  <c r="I50" i="25"/>
  <c r="J50" i="25"/>
  <c r="K50" i="25"/>
  <c r="L50" i="25"/>
  <c r="M50" i="25"/>
  <c r="N50" i="25"/>
  <c r="O50" i="25"/>
  <c r="A50" i="25"/>
  <c r="B50" i="25"/>
  <c r="F54" i="25"/>
  <c r="G54" i="25"/>
  <c r="H54" i="25"/>
  <c r="I54" i="25"/>
  <c r="J54" i="25"/>
  <c r="K54" i="25"/>
  <c r="L54" i="25"/>
  <c r="M54" i="25"/>
  <c r="N54" i="25"/>
  <c r="O54" i="25"/>
  <c r="A54" i="25"/>
  <c r="B54" i="25"/>
  <c r="F53" i="25"/>
  <c r="G53" i="25"/>
  <c r="H53" i="25"/>
  <c r="I53" i="25"/>
  <c r="J53" i="25"/>
  <c r="K53" i="25"/>
  <c r="L53" i="25"/>
  <c r="M53" i="25"/>
  <c r="N53" i="25"/>
  <c r="O53" i="25"/>
  <c r="A53" i="25"/>
  <c r="B53" i="25"/>
  <c r="F52" i="25"/>
  <c r="G52" i="25"/>
  <c r="H52" i="25"/>
  <c r="I52" i="25"/>
  <c r="J52" i="25"/>
  <c r="K52" i="25"/>
  <c r="L52" i="25"/>
  <c r="M52" i="25"/>
  <c r="N52" i="25"/>
  <c r="O52" i="25"/>
  <c r="A52" i="25"/>
  <c r="B52" i="25"/>
  <c r="F51" i="25"/>
  <c r="G51" i="25"/>
  <c r="H51" i="25"/>
  <c r="I51" i="25"/>
  <c r="J51" i="25"/>
  <c r="K51" i="25"/>
  <c r="L51" i="25"/>
  <c r="M51" i="25"/>
  <c r="N51" i="25"/>
  <c r="O51" i="25"/>
  <c r="A51" i="25"/>
  <c r="B51" i="25"/>
  <c r="F44" i="25"/>
  <c r="G44" i="25"/>
  <c r="H44" i="25"/>
  <c r="I44" i="25"/>
  <c r="J44" i="25"/>
  <c r="K44" i="25"/>
  <c r="L44" i="25"/>
  <c r="M44" i="25"/>
  <c r="N44" i="25"/>
  <c r="O44" i="25"/>
  <c r="A44" i="25"/>
  <c r="B44" i="25"/>
  <c r="F12" i="25"/>
  <c r="G12" i="25"/>
  <c r="H12" i="25"/>
  <c r="I12" i="25"/>
  <c r="J12" i="25"/>
  <c r="K12" i="25"/>
  <c r="L12" i="25"/>
  <c r="M12" i="25"/>
  <c r="N12" i="25"/>
  <c r="O12" i="25"/>
  <c r="T12" i="25"/>
  <c r="A12" i="25"/>
  <c r="B12" i="25"/>
  <c r="F11" i="25"/>
  <c r="G11" i="25"/>
  <c r="H11" i="25"/>
  <c r="I11" i="25"/>
  <c r="J11" i="25"/>
  <c r="K11" i="25"/>
  <c r="L11" i="25"/>
  <c r="M11" i="25"/>
  <c r="N11" i="25"/>
  <c r="O11" i="25"/>
  <c r="T11" i="25"/>
  <c r="A11" i="25"/>
  <c r="B11" i="25"/>
  <c r="F10" i="25"/>
  <c r="G10" i="25"/>
  <c r="H10" i="25"/>
  <c r="I10" i="25"/>
  <c r="J10" i="25"/>
  <c r="K10" i="25"/>
  <c r="L10" i="25"/>
  <c r="T10" i="25"/>
  <c r="A10" i="25"/>
  <c r="B10" i="25"/>
  <c r="F9" i="25"/>
  <c r="G9" i="25"/>
  <c r="H9" i="25"/>
  <c r="I9" i="25"/>
  <c r="J9" i="25"/>
  <c r="K9" i="25"/>
  <c r="L9" i="25"/>
  <c r="M9" i="25"/>
  <c r="N9" i="25"/>
  <c r="O9" i="25"/>
  <c r="T9" i="25"/>
  <c r="A9" i="25"/>
  <c r="B9" i="25"/>
  <c r="F8" i="25"/>
  <c r="G8" i="25"/>
  <c r="H8" i="25"/>
  <c r="I8" i="25"/>
  <c r="J8" i="25"/>
  <c r="K8" i="25"/>
  <c r="L8" i="25"/>
  <c r="M8" i="25"/>
  <c r="N8" i="25"/>
  <c r="O8" i="25"/>
  <c r="T8" i="25"/>
  <c r="A8" i="25"/>
  <c r="B8" i="25"/>
  <c r="F7" i="25"/>
  <c r="G7" i="25"/>
  <c r="H7" i="25"/>
  <c r="I7" i="25"/>
  <c r="J7" i="25"/>
  <c r="K7" i="25"/>
  <c r="L7" i="25"/>
  <c r="M7" i="25"/>
  <c r="N7" i="25"/>
  <c r="O7" i="25"/>
  <c r="T7" i="25"/>
  <c r="A7" i="25"/>
  <c r="B7" i="25"/>
  <c r="F6" i="25"/>
  <c r="G6" i="25"/>
  <c r="H6" i="25"/>
  <c r="I6" i="25"/>
  <c r="J6" i="25"/>
  <c r="K6" i="25"/>
  <c r="L6" i="25"/>
  <c r="M6" i="25"/>
  <c r="N6" i="25"/>
  <c r="O6" i="25"/>
  <c r="T6" i="25"/>
  <c r="A6" i="25"/>
  <c r="B6" i="25"/>
  <c r="F5" i="25"/>
  <c r="G5" i="25"/>
  <c r="H5" i="25"/>
  <c r="I5" i="25"/>
  <c r="J5" i="25"/>
  <c r="K5" i="25"/>
  <c r="L5" i="25"/>
  <c r="M5" i="25"/>
  <c r="N5" i="25"/>
  <c r="O5" i="25"/>
  <c r="T5" i="25"/>
  <c r="A5" i="25"/>
  <c r="B5" i="25"/>
  <c r="F4" i="25"/>
  <c r="G4" i="25"/>
  <c r="H4" i="25"/>
  <c r="I4" i="25"/>
  <c r="J4" i="25"/>
  <c r="K4" i="25"/>
  <c r="L4" i="25"/>
  <c r="M4" i="25"/>
  <c r="N4" i="25"/>
  <c r="O4" i="25"/>
  <c r="T4" i="25"/>
  <c r="A4" i="25"/>
  <c r="B4" i="25"/>
  <c r="B4" i="14"/>
  <c r="I67" i="17"/>
  <c r="B67" i="17"/>
  <c r="B66" i="17"/>
  <c r="I83" i="13"/>
  <c r="I82" i="13"/>
  <c r="B196" i="24"/>
  <c r="B195" i="24"/>
  <c r="B194" i="24"/>
  <c r="B193" i="24"/>
  <c r="B192" i="24"/>
  <c r="B191" i="24"/>
  <c r="B190"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4" i="24"/>
  <c r="I83" i="24"/>
  <c r="B83" i="24"/>
  <c r="I82" i="24"/>
  <c r="B82" i="24"/>
  <c r="I81" i="24"/>
  <c r="B81" i="24"/>
  <c r="I80" i="24"/>
  <c r="B80" i="24"/>
  <c r="I79" i="24"/>
  <c r="B79" i="24"/>
  <c r="I78" i="24"/>
  <c r="B78" i="24"/>
  <c r="I77" i="24"/>
  <c r="B77" i="24"/>
  <c r="I76" i="24"/>
  <c r="B76" i="24"/>
  <c r="I75" i="24"/>
  <c r="B75" i="24"/>
  <c r="I74" i="24"/>
  <c r="B74" i="24"/>
  <c r="I73" i="24"/>
  <c r="B73" i="24"/>
  <c r="I72" i="24"/>
  <c r="B72" i="24"/>
  <c r="I71" i="24"/>
  <c r="B71" i="24"/>
  <c r="I70" i="24"/>
  <c r="B70" i="24"/>
  <c r="I69" i="24"/>
  <c r="B69" i="24"/>
  <c r="I68" i="24"/>
  <c r="B68" i="24"/>
  <c r="I67" i="24"/>
  <c r="B67" i="24"/>
  <c r="I66" i="24"/>
  <c r="B66" i="24"/>
  <c r="I65" i="24"/>
  <c r="B65" i="24"/>
  <c r="I64" i="24"/>
  <c r="B64" i="24"/>
  <c r="I63" i="24"/>
  <c r="B63" i="24"/>
  <c r="I62" i="24"/>
  <c r="B62" i="24"/>
  <c r="I60" i="24"/>
  <c r="B60" i="24"/>
  <c r="I59" i="24"/>
  <c r="B59" i="24"/>
  <c r="I58" i="24"/>
  <c r="B58" i="24"/>
  <c r="I57" i="24"/>
  <c r="B57" i="24"/>
  <c r="I56" i="24"/>
  <c r="B56" i="24"/>
  <c r="I55" i="24"/>
  <c r="B55" i="24"/>
  <c r="I54" i="24"/>
  <c r="B54" i="24"/>
  <c r="I53" i="24"/>
  <c r="B53" i="24"/>
  <c r="I52" i="24"/>
  <c r="B52" i="24"/>
  <c r="I51" i="24"/>
  <c r="B51" i="24"/>
  <c r="I50" i="24"/>
  <c r="B50" i="24"/>
  <c r="I49" i="24"/>
  <c r="B49" i="24"/>
  <c r="I48" i="24"/>
  <c r="B48" i="24"/>
  <c r="I47" i="24"/>
  <c r="B47" i="24"/>
  <c r="I46" i="24"/>
  <c r="B46" i="24"/>
  <c r="I45" i="24"/>
  <c r="B45" i="24"/>
  <c r="I44" i="24"/>
  <c r="B44" i="24"/>
  <c r="I43" i="24"/>
  <c r="B43" i="24"/>
  <c r="B42" i="24"/>
  <c r="B41" i="24"/>
  <c r="B40" i="24"/>
  <c r="B39" i="24"/>
  <c r="B38" i="24"/>
  <c r="I37" i="24"/>
  <c r="B37" i="24"/>
  <c r="I36" i="24"/>
  <c r="B36" i="24"/>
  <c r="I35" i="24"/>
  <c r="B35" i="24"/>
  <c r="B34" i="24"/>
  <c r="I33" i="24"/>
  <c r="B33" i="24"/>
  <c r="I32" i="24"/>
  <c r="B32" i="24"/>
  <c r="I31" i="24"/>
  <c r="B31" i="24"/>
  <c r="B30" i="24"/>
  <c r="I29" i="24"/>
  <c r="B29" i="24"/>
  <c r="I28" i="24"/>
  <c r="B28" i="24"/>
  <c r="I27" i="24"/>
  <c r="B27" i="24"/>
  <c r="I26" i="24"/>
  <c r="B26" i="24"/>
  <c r="I25" i="24"/>
  <c r="B25" i="24"/>
  <c r="I24" i="24"/>
  <c r="B24" i="24"/>
  <c r="B23" i="24"/>
  <c r="I22" i="24"/>
  <c r="B22" i="24"/>
  <c r="I21" i="24"/>
  <c r="B21" i="24"/>
  <c r="I20" i="24"/>
  <c r="B20" i="24"/>
  <c r="I19" i="24"/>
  <c r="B19" i="24"/>
  <c r="I18" i="24"/>
  <c r="B18" i="24"/>
  <c r="I17" i="24"/>
  <c r="B17" i="24"/>
  <c r="I16" i="24"/>
  <c r="B16" i="24"/>
  <c r="I15" i="24"/>
  <c r="B15" i="24"/>
  <c r="I14" i="24"/>
  <c r="B14" i="24"/>
  <c r="B13" i="24"/>
  <c r="I12" i="24"/>
  <c r="B12" i="24"/>
  <c r="I11" i="24"/>
  <c r="B11" i="24"/>
  <c r="I9" i="24"/>
  <c r="B9" i="24"/>
  <c r="I8" i="24"/>
  <c r="B8" i="24"/>
  <c r="I7" i="24"/>
  <c r="B7" i="24"/>
  <c r="I5" i="24"/>
  <c r="B5" i="24"/>
  <c r="I4" i="24"/>
  <c r="B4" i="24"/>
  <c r="I3" i="24"/>
  <c r="B3" i="24"/>
  <c r="D92" i="13"/>
  <c r="D95" i="13"/>
  <c r="B20" i="17"/>
  <c r="B21" i="17"/>
  <c r="B22" i="17"/>
  <c r="B23" i="17"/>
  <c r="B24" i="17"/>
  <c r="B25" i="17"/>
  <c r="B26" i="17"/>
  <c r="B27" i="17"/>
  <c r="B28" i="17"/>
  <c r="B29" i="17"/>
  <c r="B31" i="17"/>
  <c r="B32" i="17"/>
  <c r="B33" i="17"/>
  <c r="B34" i="17"/>
  <c r="B35" i="17"/>
  <c r="B36" i="17"/>
  <c r="B37" i="17"/>
  <c r="B38" i="17"/>
  <c r="B39" i="17"/>
  <c r="B40" i="17"/>
  <c r="B41" i="17"/>
  <c r="B42" i="17"/>
  <c r="B43" i="17"/>
  <c r="B44" i="17"/>
  <c r="B45" i="17"/>
  <c r="B46" i="17"/>
  <c r="B47" i="17"/>
  <c r="B48" i="17"/>
  <c r="B49" i="17"/>
  <c r="B50" i="17"/>
  <c r="B51" i="17"/>
  <c r="B52" i="17"/>
  <c r="I18" i="17"/>
  <c r="B18" i="17"/>
  <c r="B30" i="14"/>
  <c r="B31" i="14"/>
  <c r="B29" i="14"/>
  <c r="I185" i="15"/>
  <c r="B185" i="15"/>
  <c r="I184" i="15"/>
  <c r="B184" i="15"/>
  <c r="I183" i="15"/>
  <c r="B183" i="15"/>
  <c r="I182" i="15"/>
  <c r="B182" i="15"/>
  <c r="I181" i="15"/>
  <c r="B181" i="15"/>
  <c r="I180" i="15"/>
  <c r="B180" i="15"/>
  <c r="B16" i="18"/>
  <c r="B52" i="16"/>
  <c r="B53" i="16"/>
  <c r="B54" i="16"/>
  <c r="B55" i="16"/>
  <c r="I16" i="18"/>
  <c r="I4" i="13"/>
  <c r="I5" i="13"/>
  <c r="I92" i="13"/>
  <c r="I91" i="13"/>
  <c r="I81" i="13"/>
  <c r="I39" i="13"/>
  <c r="I38" i="13"/>
  <c r="I37" i="13"/>
  <c r="I36" i="13"/>
  <c r="I35" i="13"/>
  <c r="I61" i="13"/>
  <c r="I60" i="13"/>
  <c r="I59" i="13"/>
  <c r="I58" i="13"/>
  <c r="I56" i="13"/>
  <c r="I55" i="13"/>
  <c r="I53" i="13"/>
  <c r="I52" i="13"/>
  <c r="I51" i="13"/>
  <c r="I50" i="13"/>
  <c r="C92" i="13"/>
  <c r="C129" i="15"/>
  <c r="C10" i="15"/>
  <c r="B152" i="16"/>
  <c r="B194" i="16"/>
  <c r="I46" i="20"/>
  <c r="I45" i="20"/>
  <c r="I44" i="20"/>
  <c r="I43" i="20"/>
  <c r="I42" i="20"/>
  <c r="B40" i="20"/>
  <c r="B41" i="20"/>
  <c r="B42" i="20"/>
  <c r="B43" i="20"/>
  <c r="B44" i="20"/>
  <c r="B45" i="20"/>
  <c r="B46" i="20"/>
  <c r="C18" i="13"/>
  <c r="D18" i="13"/>
  <c r="C20" i="13"/>
  <c r="D20" i="13"/>
  <c r="C22" i="13"/>
  <c r="D22" i="13"/>
  <c r="D16" i="13"/>
  <c r="C16" i="13"/>
  <c r="D179" i="16"/>
  <c r="C179" i="16"/>
  <c r="C211" i="16"/>
  <c r="C212" i="16"/>
  <c r="C213" i="16"/>
  <c r="D213" i="16"/>
  <c r="D212" i="16"/>
  <c r="C206" i="16"/>
  <c r="D206" i="16"/>
  <c r="C207" i="16"/>
  <c r="D207" i="16"/>
  <c r="C208" i="16"/>
  <c r="D208" i="16"/>
  <c r="D205" i="16"/>
  <c r="D204" i="16" s="1"/>
  <c r="D189" i="15"/>
  <c r="C188" i="15"/>
  <c r="B80" i="17"/>
  <c r="B68" i="17"/>
  <c r="B69" i="17"/>
  <c r="B70" i="17"/>
  <c r="B71" i="17"/>
  <c r="D96" i="13"/>
  <c r="C96" i="13"/>
  <c r="I100" i="13"/>
  <c r="B100" i="13"/>
  <c r="I99" i="13"/>
  <c r="B99" i="13"/>
  <c r="I98" i="13"/>
  <c r="B98" i="13"/>
  <c r="I97" i="13"/>
  <c r="B97" i="13"/>
  <c r="I96" i="13"/>
  <c r="B96" i="13"/>
  <c r="I95" i="13"/>
  <c r="C95" i="13"/>
  <c r="B95" i="13"/>
  <c r="I94" i="13"/>
  <c r="B94" i="13"/>
  <c r="I93" i="13"/>
  <c r="B93" i="13"/>
  <c r="B92" i="13"/>
  <c r="B91" i="13"/>
  <c r="I90" i="13"/>
  <c r="C90" i="13"/>
  <c r="B90" i="13"/>
  <c r="I89" i="13"/>
  <c r="B89" i="13"/>
  <c r="I88" i="13"/>
  <c r="B88" i="13"/>
  <c r="I87" i="13"/>
  <c r="C87" i="13"/>
  <c r="B87" i="13"/>
  <c r="I86" i="13"/>
  <c r="C86" i="13"/>
  <c r="C82" i="13" s="1"/>
  <c r="B86" i="13"/>
  <c r="I85" i="13"/>
  <c r="B85" i="13"/>
  <c r="I84" i="13"/>
  <c r="B84" i="13"/>
  <c r="B83" i="13"/>
  <c r="B82" i="13"/>
  <c r="B81" i="13"/>
  <c r="I80" i="13"/>
  <c r="B80" i="13"/>
  <c r="I79" i="13"/>
  <c r="C79" i="13"/>
  <c r="B79" i="13"/>
  <c r="I78" i="13"/>
  <c r="C78" i="13"/>
  <c r="B78" i="13"/>
  <c r="C77" i="13"/>
  <c r="B77" i="13"/>
  <c r="I76" i="13"/>
  <c r="B76" i="13"/>
  <c r="I75" i="13"/>
  <c r="C75" i="13"/>
  <c r="B75" i="13"/>
  <c r="I74" i="13"/>
  <c r="C74" i="13"/>
  <c r="B74" i="13"/>
  <c r="I73" i="13"/>
  <c r="C73" i="13"/>
  <c r="B73" i="13"/>
  <c r="I72" i="13"/>
  <c r="C72" i="13"/>
  <c r="B72" i="13"/>
  <c r="I71" i="13"/>
  <c r="C71" i="13"/>
  <c r="B71" i="13"/>
  <c r="C70" i="13"/>
  <c r="C62" i="13" s="1"/>
  <c r="B70" i="13"/>
  <c r="I69" i="13"/>
  <c r="B69" i="13"/>
  <c r="I68" i="13"/>
  <c r="C68" i="13"/>
  <c r="B68" i="13"/>
  <c r="I67" i="13"/>
  <c r="B67" i="13"/>
  <c r="I66" i="13"/>
  <c r="C66" i="13"/>
  <c r="B66" i="13"/>
  <c r="I65" i="13"/>
  <c r="C65" i="13"/>
  <c r="B65" i="13"/>
  <c r="C64" i="13"/>
  <c r="B64" i="13"/>
  <c r="I63" i="13"/>
  <c r="B63" i="13"/>
  <c r="I62" i="13"/>
  <c r="B62" i="13"/>
  <c r="B61" i="13"/>
  <c r="B60" i="13"/>
  <c r="B59" i="13"/>
  <c r="B58" i="13"/>
  <c r="D57" i="13"/>
  <c r="C57" i="13"/>
  <c r="B57" i="13"/>
  <c r="B56" i="13"/>
  <c r="B55" i="13"/>
  <c r="D54" i="13"/>
  <c r="C54" i="13"/>
  <c r="B54" i="13"/>
  <c r="B53" i="13"/>
  <c r="B52" i="13"/>
  <c r="B51" i="13"/>
  <c r="B50" i="13"/>
  <c r="D49" i="13"/>
  <c r="C49" i="13"/>
  <c r="B49" i="13"/>
  <c r="B45" i="13"/>
  <c r="I44" i="13"/>
  <c r="C44" i="13"/>
  <c r="B44" i="13"/>
  <c r="I43" i="13"/>
  <c r="C43" i="13"/>
  <c r="B43" i="13"/>
  <c r="I41" i="13"/>
  <c r="B41" i="13"/>
  <c r="I40" i="13"/>
  <c r="B40" i="13"/>
  <c r="B39" i="13"/>
  <c r="B38" i="13"/>
  <c r="B37" i="13"/>
  <c r="B36" i="13"/>
  <c r="B35" i="13"/>
  <c r="B34" i="13"/>
  <c r="I33" i="13"/>
  <c r="C33" i="13"/>
  <c r="B33" i="13"/>
  <c r="I32" i="13"/>
  <c r="C32" i="13"/>
  <c r="B32" i="13"/>
  <c r="I31" i="13"/>
  <c r="C31" i="13"/>
  <c r="B31" i="13"/>
  <c r="I30" i="13"/>
  <c r="C30" i="13"/>
  <c r="B30" i="13"/>
  <c r="I29" i="13"/>
  <c r="C29" i="13"/>
  <c r="B29" i="13"/>
  <c r="I27" i="13"/>
  <c r="B27" i="13"/>
  <c r="I26" i="13"/>
  <c r="B26" i="13"/>
  <c r="I25" i="13"/>
  <c r="C25" i="13"/>
  <c r="B25" i="13"/>
  <c r="I24" i="13"/>
  <c r="C24" i="13"/>
  <c r="B24" i="13"/>
  <c r="I23" i="13"/>
  <c r="B23" i="13"/>
  <c r="I22" i="13"/>
  <c r="B22" i="13"/>
  <c r="I21" i="13"/>
  <c r="B21" i="13"/>
  <c r="I20" i="13"/>
  <c r="B20" i="13"/>
  <c r="I19" i="13"/>
  <c r="B19" i="13"/>
  <c r="I18" i="13"/>
  <c r="B18" i="13"/>
  <c r="I17" i="13"/>
  <c r="B17" i="13"/>
  <c r="I16" i="13"/>
  <c r="B16" i="13"/>
  <c r="I15" i="13"/>
  <c r="B15" i="13"/>
  <c r="I14" i="13"/>
  <c r="B14" i="13"/>
  <c r="I13" i="13"/>
  <c r="B13" i="13"/>
  <c r="I12" i="13"/>
  <c r="B12" i="13"/>
  <c r="I11" i="13"/>
  <c r="B11" i="13"/>
  <c r="I10" i="13"/>
  <c r="B10" i="13"/>
  <c r="I9" i="13"/>
  <c r="C9" i="13"/>
  <c r="B9" i="13"/>
  <c r="I8" i="13"/>
  <c r="C8" i="13"/>
  <c r="B8" i="13"/>
  <c r="I7" i="13"/>
  <c r="B7" i="13"/>
  <c r="I6" i="13"/>
  <c r="B6" i="13"/>
  <c r="B5" i="13"/>
  <c r="D90" i="13"/>
  <c r="D87" i="13"/>
  <c r="D86" i="13"/>
  <c r="D79" i="13"/>
  <c r="D78" i="13"/>
  <c r="D77" i="13"/>
  <c r="D75" i="13"/>
  <c r="D74" i="13"/>
  <c r="D73" i="13"/>
  <c r="D72" i="13"/>
  <c r="D71" i="13"/>
  <c r="D70" i="13"/>
  <c r="D68" i="13"/>
  <c r="D64" i="13"/>
  <c r="D65" i="13"/>
  <c r="D66" i="13"/>
  <c r="D44" i="13"/>
  <c r="D43" i="13"/>
  <c r="D33" i="13"/>
  <c r="D32" i="13"/>
  <c r="D31" i="13"/>
  <c r="D30" i="13"/>
  <c r="D29" i="13"/>
  <c r="D25" i="13"/>
  <c r="D24" i="13"/>
  <c r="D9" i="13"/>
  <c r="D8" i="13"/>
  <c r="D5" i="13" s="1"/>
  <c r="B17" i="18"/>
  <c r="D32" i="20"/>
  <c r="D96" i="18"/>
  <c r="C96" i="18"/>
  <c r="D173" i="15"/>
  <c r="D186" i="15"/>
  <c r="C186" i="15"/>
  <c r="D220" i="15"/>
  <c r="C220" i="15"/>
  <c r="D196" i="15"/>
  <c r="C196" i="15"/>
  <c r="D116" i="14"/>
  <c r="C116" i="14"/>
  <c r="D43" i="14"/>
  <c r="C43" i="14"/>
  <c r="D35" i="14"/>
  <c r="C35" i="14"/>
  <c r="D16" i="14"/>
  <c r="D17" i="20"/>
  <c r="D18" i="20"/>
  <c r="D19" i="20"/>
  <c r="D20" i="20"/>
  <c r="D21" i="20"/>
  <c r="C21" i="20"/>
  <c r="C20" i="20"/>
  <c r="C19" i="20"/>
  <c r="C18" i="20"/>
  <c r="C17" i="20"/>
  <c r="C12" i="20"/>
  <c r="C13" i="20"/>
  <c r="C14" i="20"/>
  <c r="D14" i="20"/>
  <c r="D13" i="20"/>
  <c r="D12" i="20"/>
  <c r="D11" i="20" s="1"/>
  <c r="D10" i="20"/>
  <c r="D9" i="20"/>
  <c r="D8" i="20"/>
  <c r="D7" i="20"/>
  <c r="C10" i="20"/>
  <c r="C9" i="20"/>
  <c r="C8" i="20"/>
  <c r="C7" i="20"/>
  <c r="D82" i="18"/>
  <c r="D81" i="18"/>
  <c r="D80" i="18"/>
  <c r="D79" i="18"/>
  <c r="D78" i="18"/>
  <c r="D77" i="18"/>
  <c r="D76" i="18"/>
  <c r="C82" i="18"/>
  <c r="C81" i="18"/>
  <c r="C80" i="18"/>
  <c r="C79" i="18"/>
  <c r="C78" i="18"/>
  <c r="C77" i="18"/>
  <c r="C76" i="18"/>
  <c r="D73" i="18"/>
  <c r="D72" i="18"/>
  <c r="D71" i="18"/>
  <c r="D70" i="18"/>
  <c r="D69" i="18"/>
  <c r="D68" i="18"/>
  <c r="D67" i="18"/>
  <c r="C71" i="18"/>
  <c r="C70" i="18"/>
  <c r="C69" i="18"/>
  <c r="C68" i="18"/>
  <c r="C67" i="18"/>
  <c r="C48" i="18"/>
  <c r="C49" i="18"/>
  <c r="C50" i="18"/>
  <c r="C51" i="18"/>
  <c r="C54" i="18"/>
  <c r="D19" i="18"/>
  <c r="D17" i="18" s="1"/>
  <c r="C17" i="18"/>
  <c r="C8" i="18"/>
  <c r="C7" i="18" s="1"/>
  <c r="D8" i="18"/>
  <c r="D7" i="18" s="1"/>
  <c r="C63" i="17"/>
  <c r="C175" i="16"/>
  <c r="D175" i="16"/>
  <c r="D173" i="16" s="1"/>
  <c r="C176" i="16"/>
  <c r="D176" i="16"/>
  <c r="C177" i="16"/>
  <c r="D177" i="16"/>
  <c r="C178" i="16"/>
  <c r="D178" i="16"/>
  <c r="C180" i="16"/>
  <c r="D180" i="16"/>
  <c r="D174" i="16"/>
  <c r="C174" i="16"/>
  <c r="D166" i="16"/>
  <c r="D167" i="16"/>
  <c r="D168" i="16"/>
  <c r="D169" i="16"/>
  <c r="D170" i="16"/>
  <c r="D171" i="16"/>
  <c r="D172" i="16"/>
  <c r="D165" i="16"/>
  <c r="C166" i="16"/>
  <c r="C167" i="16"/>
  <c r="C168" i="16"/>
  <c r="C169" i="16"/>
  <c r="C170" i="16"/>
  <c r="C171" i="16"/>
  <c r="C164" i="16" s="1"/>
  <c r="C172" i="16"/>
  <c r="C165" i="16"/>
  <c r="C137" i="15"/>
  <c r="D137" i="15"/>
  <c r="C138" i="15"/>
  <c r="D138" i="15"/>
  <c r="C139" i="15"/>
  <c r="D139" i="15"/>
  <c r="D136" i="15"/>
  <c r="D131" i="15"/>
  <c r="C131" i="15"/>
  <c r="C124" i="15"/>
  <c r="C122" i="15" s="1"/>
  <c r="D124" i="15"/>
  <c r="C125" i="15"/>
  <c r="D125" i="15"/>
  <c r="D123" i="15"/>
  <c r="C123" i="15"/>
  <c r="C116" i="15"/>
  <c r="C114" i="15" s="1"/>
  <c r="D116" i="15"/>
  <c r="C117" i="15"/>
  <c r="D117" i="15"/>
  <c r="C118" i="15"/>
  <c r="D118" i="15"/>
  <c r="D115" i="15"/>
  <c r="D114" i="15" s="1"/>
  <c r="C115" i="15"/>
  <c r="D109" i="15"/>
  <c r="C109" i="15"/>
  <c r="D106" i="15"/>
  <c r="C107" i="15"/>
  <c r="D107" i="15"/>
  <c r="C108" i="15"/>
  <c r="C104" i="15" s="1"/>
  <c r="D108" i="15"/>
  <c r="D105" i="15"/>
  <c r="C99" i="15"/>
  <c r="C89" i="15"/>
  <c r="D83" i="15"/>
  <c r="C83" i="15"/>
  <c r="C69" i="15"/>
  <c r="C68" i="15" s="1"/>
  <c r="C61" i="15"/>
  <c r="C54" i="15"/>
  <c r="C48" i="15"/>
  <c r="C39" i="15"/>
  <c r="C35" i="15"/>
  <c r="C31" i="15"/>
  <c r="C18" i="15"/>
  <c r="C7" i="15"/>
  <c r="D31" i="15"/>
  <c r="C28" i="15"/>
  <c r="D18" i="15"/>
  <c r="D10" i="15"/>
  <c r="D7" i="15"/>
  <c r="D178" i="15"/>
  <c r="D179" i="15"/>
  <c r="C179" i="15"/>
  <c r="C248" i="15"/>
  <c r="D248" i="15"/>
  <c r="D238" i="15"/>
  <c r="D234" i="15" s="1"/>
  <c r="C223" i="15"/>
  <c r="D223" i="15"/>
  <c r="C224" i="15"/>
  <c r="D224" i="15"/>
  <c r="C225" i="15"/>
  <c r="D225" i="15"/>
  <c r="C226" i="15"/>
  <c r="D226" i="15"/>
  <c r="C227" i="15"/>
  <c r="D227" i="15"/>
  <c r="C228" i="15"/>
  <c r="D228" i="15"/>
  <c r="C229" i="15"/>
  <c r="D229" i="15"/>
  <c r="C230" i="15"/>
  <c r="D230" i="15"/>
  <c r="C231" i="15"/>
  <c r="D231" i="15"/>
  <c r="C232" i="15"/>
  <c r="D232" i="15"/>
  <c r="C233" i="15"/>
  <c r="D233" i="15"/>
  <c r="D222" i="15"/>
  <c r="C222" i="15"/>
  <c r="D201" i="15"/>
  <c r="D202" i="15"/>
  <c r="D203" i="15"/>
  <c r="D204" i="15"/>
  <c r="D205" i="15"/>
  <c r="D206" i="15"/>
  <c r="D207" i="15"/>
  <c r="D208" i="15"/>
  <c r="D209" i="15"/>
  <c r="D210" i="15"/>
  <c r="D211" i="15"/>
  <c r="D212" i="15"/>
  <c r="D213" i="15"/>
  <c r="D214" i="15"/>
  <c r="D215" i="15"/>
  <c r="D216" i="15"/>
  <c r="D217" i="15"/>
  <c r="D218" i="15"/>
  <c r="D219" i="15"/>
  <c r="D200" i="15"/>
  <c r="C39" i="14"/>
  <c r="C37" i="14" s="1"/>
  <c r="D39" i="14"/>
  <c r="D40" i="14"/>
  <c r="D34" i="14"/>
  <c r="D21" i="14"/>
  <c r="C22" i="14"/>
  <c r="D22" i="14"/>
  <c r="C23" i="14"/>
  <c r="D23" i="14"/>
  <c r="C24" i="14"/>
  <c r="D24" i="14"/>
  <c r="C25" i="14"/>
  <c r="D25" i="14"/>
  <c r="C26" i="14"/>
  <c r="D26" i="14"/>
  <c r="D20" i="14"/>
  <c r="C6" i="17"/>
  <c r="C5" i="17" s="1"/>
  <c r="C6" i="20"/>
  <c r="C5" i="20" s="1"/>
  <c r="I22" i="20"/>
  <c r="B22" i="20"/>
  <c r="I21" i="20"/>
  <c r="B21" i="20"/>
  <c r="I20" i="20"/>
  <c r="B20" i="20"/>
  <c r="I19" i="20"/>
  <c r="B19" i="20"/>
  <c r="I18" i="20"/>
  <c r="B18" i="20"/>
  <c r="I17" i="20"/>
  <c r="B17" i="20"/>
  <c r="I16" i="20"/>
  <c r="B16" i="20"/>
  <c r="I15" i="20"/>
  <c r="B15" i="20"/>
  <c r="I14" i="20"/>
  <c r="B14" i="20"/>
  <c r="I13" i="20"/>
  <c r="B13" i="20"/>
  <c r="I12" i="20"/>
  <c r="B12" i="20"/>
  <c r="I11" i="20"/>
  <c r="B11" i="20"/>
  <c r="I10" i="20"/>
  <c r="B10" i="20"/>
  <c r="I9" i="20"/>
  <c r="B9" i="20"/>
  <c r="I8" i="20"/>
  <c r="B8" i="20"/>
  <c r="B7" i="20"/>
  <c r="I6" i="20"/>
  <c r="B6" i="20"/>
  <c r="I5" i="20"/>
  <c r="B5" i="20"/>
  <c r="B4" i="20"/>
  <c r="I3" i="20"/>
  <c r="B3" i="20"/>
  <c r="B34" i="20"/>
  <c r="B35" i="20"/>
  <c r="I36" i="20"/>
  <c r="B36" i="20"/>
  <c r="I37" i="20"/>
  <c r="B37" i="20"/>
  <c r="I39" i="20"/>
  <c r="B39" i="20"/>
  <c r="I38" i="20"/>
  <c r="B38" i="20"/>
  <c r="B33" i="20"/>
  <c r="I32" i="20"/>
  <c r="B32" i="20"/>
  <c r="I89" i="18"/>
  <c r="B89" i="18"/>
  <c r="B87" i="18"/>
  <c r="I86" i="18"/>
  <c r="B86" i="18"/>
  <c r="I85" i="18"/>
  <c r="B85" i="18"/>
  <c r="I83" i="18"/>
  <c r="B83" i="18"/>
  <c r="I82" i="18"/>
  <c r="B82" i="18"/>
  <c r="I81" i="18"/>
  <c r="B81" i="18"/>
  <c r="I80" i="18"/>
  <c r="B80" i="18"/>
  <c r="I79" i="18"/>
  <c r="B79" i="18"/>
  <c r="I78" i="18"/>
  <c r="B78" i="18"/>
  <c r="I77" i="18"/>
  <c r="B77" i="18"/>
  <c r="I76" i="18"/>
  <c r="B76" i="18"/>
  <c r="I75" i="18"/>
  <c r="B75" i="18"/>
  <c r="I74" i="18"/>
  <c r="B74" i="18"/>
  <c r="I73" i="18"/>
  <c r="B73" i="18"/>
  <c r="I72" i="18"/>
  <c r="B72" i="18"/>
  <c r="I71" i="18"/>
  <c r="B71" i="18"/>
  <c r="I70" i="18"/>
  <c r="B70" i="18"/>
  <c r="I69" i="18"/>
  <c r="B69" i="18"/>
  <c r="I68" i="18"/>
  <c r="B68" i="18"/>
  <c r="I67" i="18"/>
  <c r="B67" i="18"/>
  <c r="I65" i="18"/>
  <c r="B65" i="18"/>
  <c r="I64" i="18"/>
  <c r="B64" i="18"/>
  <c r="I63" i="18"/>
  <c r="B63" i="18"/>
  <c r="I61" i="18"/>
  <c r="B61" i="18"/>
  <c r="I60" i="18"/>
  <c r="B60" i="18"/>
  <c r="I59" i="18"/>
  <c r="B59" i="18"/>
  <c r="I58" i="18"/>
  <c r="B58" i="18"/>
  <c r="I57" i="18"/>
  <c r="B57" i="18"/>
  <c r="B56" i="18"/>
  <c r="I55" i="18"/>
  <c r="B55" i="18"/>
  <c r="I54" i="18"/>
  <c r="B54" i="18"/>
  <c r="I53" i="18"/>
  <c r="B53" i="18"/>
  <c r="I51" i="18"/>
  <c r="B51" i="18"/>
  <c r="I50" i="18"/>
  <c r="B50" i="18"/>
  <c r="I49" i="18"/>
  <c r="B49" i="18"/>
  <c r="I48" i="18"/>
  <c r="B48" i="18"/>
  <c r="I47" i="18"/>
  <c r="B47" i="18"/>
  <c r="I46" i="18"/>
  <c r="B46" i="18"/>
  <c r="I45" i="18"/>
  <c r="B45" i="18"/>
  <c r="B44" i="18"/>
  <c r="I32" i="18"/>
  <c r="B32" i="18"/>
  <c r="I31" i="18"/>
  <c r="B31" i="18"/>
  <c r="I30" i="18"/>
  <c r="B30" i="18"/>
  <c r="B6" i="18"/>
  <c r="I3" i="18"/>
  <c r="B3" i="18"/>
  <c r="I103" i="18"/>
  <c r="B103" i="18"/>
  <c r="I102" i="18"/>
  <c r="B102" i="18"/>
  <c r="I101" i="18"/>
  <c r="B101" i="18"/>
  <c r="I100" i="18"/>
  <c r="B100" i="18"/>
  <c r="I99" i="18"/>
  <c r="B99" i="18"/>
  <c r="I98" i="18"/>
  <c r="B98" i="18"/>
  <c r="I97" i="18"/>
  <c r="B97" i="18"/>
  <c r="I96" i="18"/>
  <c r="B96" i="18"/>
  <c r="B29" i="18"/>
  <c r="I26" i="18"/>
  <c r="B26" i="18"/>
  <c r="I25" i="18"/>
  <c r="B25" i="18"/>
  <c r="I24" i="18"/>
  <c r="B24" i="18"/>
  <c r="I23" i="18"/>
  <c r="B23" i="18"/>
  <c r="I22" i="18"/>
  <c r="B22" i="18"/>
  <c r="I21" i="18"/>
  <c r="B21" i="18"/>
  <c r="I20" i="18"/>
  <c r="B20" i="18"/>
  <c r="I19" i="18"/>
  <c r="B19" i="18"/>
  <c r="I15" i="18"/>
  <c r="B15" i="18"/>
  <c r="I14" i="18"/>
  <c r="B14" i="18"/>
  <c r="I13" i="18"/>
  <c r="B13" i="18"/>
  <c r="I12" i="18"/>
  <c r="B12" i="18"/>
  <c r="I11" i="18"/>
  <c r="B11" i="18"/>
  <c r="I10" i="18"/>
  <c r="B10" i="18"/>
  <c r="I9" i="18"/>
  <c r="B9" i="18"/>
  <c r="I8" i="18"/>
  <c r="B8" i="18"/>
  <c r="I7" i="18"/>
  <c r="B7" i="18"/>
  <c r="I17" i="17"/>
  <c r="B17" i="17"/>
  <c r="I16" i="17"/>
  <c r="B16" i="17"/>
  <c r="I15" i="17"/>
  <c r="B15" i="17"/>
  <c r="I14" i="17"/>
  <c r="B14" i="17"/>
  <c r="I13" i="17"/>
  <c r="B13" i="17"/>
  <c r="I12" i="17"/>
  <c r="B12" i="17"/>
  <c r="I11" i="17"/>
  <c r="B11" i="17"/>
  <c r="I10" i="17"/>
  <c r="B10" i="17"/>
  <c r="I9" i="17"/>
  <c r="B9" i="17"/>
  <c r="I8" i="17"/>
  <c r="B8" i="17"/>
  <c r="I7" i="17"/>
  <c r="B7" i="17"/>
  <c r="B6" i="17"/>
  <c r="I5" i="17"/>
  <c r="D5" i="17"/>
  <c r="B5" i="17"/>
  <c r="I65" i="17"/>
  <c r="B65" i="17"/>
  <c r="I64" i="17"/>
  <c r="B64" i="17"/>
  <c r="I63" i="17"/>
  <c r="B63" i="17"/>
  <c r="I4" i="17"/>
  <c r="B4" i="17"/>
  <c r="B3" i="17"/>
  <c r="I82" i="17"/>
  <c r="B82" i="17"/>
  <c r="I81" i="17"/>
  <c r="B81" i="17"/>
  <c r="I79" i="17"/>
  <c r="B79" i="17"/>
  <c r="I78" i="17"/>
  <c r="B78" i="17"/>
  <c r="I77" i="17"/>
  <c r="B77" i="17"/>
  <c r="I76" i="17"/>
  <c r="B76" i="17"/>
  <c r="I75" i="17"/>
  <c r="B75" i="17"/>
  <c r="I74" i="17"/>
  <c r="B74" i="17"/>
  <c r="I73" i="17"/>
  <c r="B73" i="17"/>
  <c r="I72" i="17"/>
  <c r="B72" i="17"/>
  <c r="I71" i="17"/>
  <c r="I69" i="17"/>
  <c r="I50" i="16"/>
  <c r="B50" i="16"/>
  <c r="I49" i="16"/>
  <c r="B49" i="16"/>
  <c r="I48" i="16"/>
  <c r="B48" i="16"/>
  <c r="I47" i="16"/>
  <c r="B47" i="16"/>
  <c r="I46" i="16"/>
  <c r="B46" i="16"/>
  <c r="I45" i="16"/>
  <c r="B45" i="16"/>
  <c r="I44" i="16"/>
  <c r="B44" i="16"/>
  <c r="I43" i="16"/>
  <c r="B43" i="16"/>
  <c r="B42" i="16"/>
  <c r="I41" i="16"/>
  <c r="B41" i="16"/>
  <c r="I40" i="16"/>
  <c r="B40" i="16"/>
  <c r="I39" i="16"/>
  <c r="B39" i="16"/>
  <c r="I38" i="16"/>
  <c r="B38" i="16"/>
  <c r="B37" i="16"/>
  <c r="I36" i="16"/>
  <c r="B36" i="16"/>
  <c r="I35" i="16"/>
  <c r="B35" i="16"/>
  <c r="I34" i="16"/>
  <c r="B34" i="16"/>
  <c r="I33" i="16"/>
  <c r="B33" i="16"/>
  <c r="B321" i="16"/>
  <c r="I295" i="16"/>
  <c r="B295" i="16"/>
  <c r="I292" i="16"/>
  <c r="B292" i="16"/>
  <c r="I252" i="16"/>
  <c r="B252" i="16"/>
  <c r="B242" i="16"/>
  <c r="B235" i="16"/>
  <c r="I232" i="16"/>
  <c r="B232" i="16"/>
  <c r="B218" i="16"/>
  <c r="I216" i="16"/>
  <c r="B216" i="16"/>
  <c r="B221" i="16"/>
  <c r="I214" i="16"/>
  <c r="B214" i="16"/>
  <c r="I213" i="16"/>
  <c r="B213" i="16"/>
  <c r="I212" i="16"/>
  <c r="B212" i="16"/>
  <c r="I211" i="16"/>
  <c r="B211" i="16"/>
  <c r="B210" i="16"/>
  <c r="I209" i="16"/>
  <c r="B209" i="16"/>
  <c r="I208" i="16"/>
  <c r="B208" i="16"/>
  <c r="I207" i="16"/>
  <c r="B207" i="16"/>
  <c r="I206" i="16"/>
  <c r="B206" i="16"/>
  <c r="I205" i="16"/>
  <c r="B205" i="16"/>
  <c r="B204" i="16"/>
  <c r="I203" i="16"/>
  <c r="B203" i="16"/>
  <c r="I202" i="16"/>
  <c r="B202" i="16"/>
  <c r="I201" i="16"/>
  <c r="B201" i="16"/>
  <c r="I200" i="16"/>
  <c r="B200" i="16"/>
  <c r="I199" i="16"/>
  <c r="B199" i="16"/>
  <c r="I198" i="16"/>
  <c r="B198" i="16"/>
  <c r="I197" i="16"/>
  <c r="B197" i="16"/>
  <c r="I196" i="16"/>
  <c r="B196" i="16"/>
  <c r="I195" i="16"/>
  <c r="B195" i="16"/>
  <c r="I193" i="16"/>
  <c r="B193" i="16"/>
  <c r="I192" i="16"/>
  <c r="B192" i="16"/>
  <c r="I191" i="16"/>
  <c r="B191" i="16"/>
  <c r="I190" i="16"/>
  <c r="B190" i="16"/>
  <c r="I189" i="16"/>
  <c r="B189" i="16"/>
  <c r="I188" i="16"/>
  <c r="B188" i="16"/>
  <c r="I187" i="16"/>
  <c r="B187" i="16"/>
  <c r="I186" i="16"/>
  <c r="B186" i="16"/>
  <c r="I185" i="16"/>
  <c r="B185" i="16"/>
  <c r="I184" i="16"/>
  <c r="B184" i="16"/>
  <c r="I183" i="16"/>
  <c r="B183" i="16"/>
  <c r="I182" i="16"/>
  <c r="B182" i="16"/>
  <c r="I181" i="16"/>
  <c r="B181" i="16"/>
  <c r="I180" i="16"/>
  <c r="B180" i="16"/>
  <c r="I178" i="16"/>
  <c r="B178" i="16"/>
  <c r="I177" i="16"/>
  <c r="B177" i="16"/>
  <c r="I176" i="16"/>
  <c r="B176" i="16"/>
  <c r="I175" i="16"/>
  <c r="B175" i="16"/>
  <c r="I174" i="16"/>
  <c r="B174" i="16"/>
  <c r="I173" i="16"/>
  <c r="B173" i="16"/>
  <c r="I172" i="16"/>
  <c r="B172" i="16"/>
  <c r="I171" i="16"/>
  <c r="B171" i="16"/>
  <c r="I170" i="16"/>
  <c r="B170" i="16"/>
  <c r="I169" i="16"/>
  <c r="B169" i="16"/>
  <c r="I168" i="16"/>
  <c r="B168" i="16"/>
  <c r="I167" i="16"/>
  <c r="B167" i="16"/>
  <c r="I166" i="16"/>
  <c r="B166" i="16"/>
  <c r="I165" i="16"/>
  <c r="B165" i="16"/>
  <c r="I164" i="16"/>
  <c r="B164" i="16"/>
  <c r="B163" i="16"/>
  <c r="I162" i="16"/>
  <c r="B162" i="16"/>
  <c r="I161" i="16"/>
  <c r="B161" i="16"/>
  <c r="I160" i="16"/>
  <c r="B160" i="16"/>
  <c r="I159" i="16"/>
  <c r="B159" i="16"/>
  <c r="I158" i="16"/>
  <c r="B158" i="16"/>
  <c r="I157" i="16"/>
  <c r="B157" i="16"/>
  <c r="I156" i="16"/>
  <c r="B156" i="16"/>
  <c r="I155" i="16"/>
  <c r="B155" i="16"/>
  <c r="I154" i="16"/>
  <c r="B154" i="16"/>
  <c r="I153" i="16"/>
  <c r="B153" i="16"/>
  <c r="I151" i="16"/>
  <c r="B151" i="16"/>
  <c r="I32" i="16"/>
  <c r="B32" i="16"/>
  <c r="I31" i="16"/>
  <c r="B31" i="16"/>
  <c r="I30" i="16"/>
  <c r="B30" i="16"/>
  <c r="I29" i="16"/>
  <c r="B29" i="16"/>
  <c r="I28" i="16"/>
  <c r="B28" i="16"/>
  <c r="B27" i="16"/>
  <c r="I26" i="16"/>
  <c r="B26" i="16"/>
  <c r="B25" i="16"/>
  <c r="B24" i="16"/>
  <c r="I23" i="16"/>
  <c r="B23" i="16"/>
  <c r="I22" i="16"/>
  <c r="B22" i="16"/>
  <c r="I21" i="16"/>
  <c r="B21" i="16"/>
  <c r="I20" i="16"/>
  <c r="B20" i="16"/>
  <c r="I19" i="16"/>
  <c r="B19" i="16"/>
  <c r="I18" i="16"/>
  <c r="B18" i="16"/>
  <c r="I17" i="16"/>
  <c r="B17" i="16"/>
  <c r="I16" i="16"/>
  <c r="B16" i="16"/>
  <c r="I15" i="16"/>
  <c r="B15" i="16"/>
  <c r="I14" i="16"/>
  <c r="B14" i="16"/>
  <c r="I13" i="16"/>
  <c r="B13" i="16"/>
  <c r="I12" i="16"/>
  <c r="B12" i="16"/>
  <c r="I11" i="16"/>
  <c r="B11" i="16"/>
  <c r="I10" i="16"/>
  <c r="B10" i="16"/>
  <c r="I9" i="16"/>
  <c r="B9" i="16"/>
  <c r="I8" i="16"/>
  <c r="B8" i="16"/>
  <c r="I7" i="16"/>
  <c r="B7" i="16"/>
  <c r="I6" i="16"/>
  <c r="B6" i="16"/>
  <c r="I5" i="16"/>
  <c r="B5" i="16"/>
  <c r="I3" i="16"/>
  <c r="B3" i="16"/>
  <c r="I140" i="15"/>
  <c r="B140" i="15"/>
  <c r="I139" i="15"/>
  <c r="B139" i="15"/>
  <c r="I138" i="15"/>
  <c r="B138" i="15"/>
  <c r="I137" i="15"/>
  <c r="B137" i="15"/>
  <c r="I136" i="15"/>
  <c r="B136" i="15"/>
  <c r="B135" i="15"/>
  <c r="I134" i="15"/>
  <c r="B134" i="15"/>
  <c r="I133" i="15"/>
  <c r="D133" i="15"/>
  <c r="C133" i="15"/>
  <c r="B133" i="15"/>
  <c r="I132" i="15"/>
  <c r="B132" i="15"/>
  <c r="I131" i="15"/>
  <c r="B131" i="15"/>
  <c r="I130" i="15"/>
  <c r="B130" i="15"/>
  <c r="I129" i="15"/>
  <c r="B129" i="15"/>
  <c r="I128" i="15"/>
  <c r="B128" i="15"/>
  <c r="I127" i="15"/>
  <c r="B127" i="15"/>
  <c r="I126" i="15"/>
  <c r="B126" i="15"/>
  <c r="I125" i="15"/>
  <c r="B125" i="15"/>
  <c r="I124" i="15"/>
  <c r="B124" i="15"/>
  <c r="I123" i="15"/>
  <c r="B123" i="15"/>
  <c r="B122" i="15"/>
  <c r="I121" i="15"/>
  <c r="B121" i="15"/>
  <c r="I120" i="15"/>
  <c r="B120" i="15"/>
  <c r="I119" i="15"/>
  <c r="B119" i="15"/>
  <c r="I118" i="15"/>
  <c r="B118" i="15"/>
  <c r="I117" i="15"/>
  <c r="B117" i="15"/>
  <c r="I116" i="15"/>
  <c r="B116" i="15"/>
  <c r="I115" i="15"/>
  <c r="B115" i="15"/>
  <c r="B114" i="15"/>
  <c r="I113" i="15"/>
  <c r="B113" i="15"/>
  <c r="I112" i="15"/>
  <c r="B112" i="15"/>
  <c r="I111" i="15"/>
  <c r="B111" i="15"/>
  <c r="I110" i="15"/>
  <c r="B110" i="15"/>
  <c r="I109" i="15"/>
  <c r="B109" i="15"/>
  <c r="I108" i="15"/>
  <c r="B108" i="15"/>
  <c r="I107" i="15"/>
  <c r="B107" i="15"/>
  <c r="I106" i="15"/>
  <c r="B106" i="15"/>
  <c r="I105" i="15"/>
  <c r="B105" i="15"/>
  <c r="B104" i="15"/>
  <c r="I103" i="15"/>
  <c r="B103" i="15"/>
  <c r="I102" i="15"/>
  <c r="B102" i="15"/>
  <c r="I101" i="15"/>
  <c r="B101" i="15"/>
  <c r="I100" i="15"/>
  <c r="B100" i="15"/>
  <c r="I99" i="15"/>
  <c r="B99" i="15"/>
  <c r="I98" i="15"/>
  <c r="B98" i="15"/>
  <c r="I97" i="15"/>
  <c r="B97" i="15"/>
  <c r="I96" i="15"/>
  <c r="B96" i="15"/>
  <c r="I95" i="15"/>
  <c r="B95" i="15"/>
  <c r="I94" i="15"/>
  <c r="B94" i="15"/>
  <c r="I93" i="15"/>
  <c r="B93" i="15"/>
  <c r="I92" i="15"/>
  <c r="B92" i="15"/>
  <c r="I91" i="15"/>
  <c r="B91" i="15"/>
  <c r="I90" i="15"/>
  <c r="B90" i="15"/>
  <c r="I89" i="15"/>
  <c r="B89" i="15"/>
  <c r="I88" i="15"/>
  <c r="B88" i="15"/>
  <c r="I87" i="15"/>
  <c r="B87" i="15"/>
  <c r="I86" i="15"/>
  <c r="B86" i="15"/>
  <c r="I85" i="15"/>
  <c r="B85" i="15"/>
  <c r="I84" i="15"/>
  <c r="B84" i="15"/>
  <c r="I83" i="15"/>
  <c r="B83" i="15"/>
  <c r="I82" i="15"/>
  <c r="B82" i="15"/>
  <c r="I81" i="15"/>
  <c r="B81" i="15"/>
  <c r="I80" i="15"/>
  <c r="B80" i="15"/>
  <c r="I79" i="15"/>
  <c r="D79" i="15"/>
  <c r="C79" i="15"/>
  <c r="B79" i="15"/>
  <c r="I78" i="15"/>
  <c r="B78" i="15"/>
  <c r="I77" i="15"/>
  <c r="D77" i="15"/>
  <c r="C77" i="15"/>
  <c r="B77" i="15"/>
  <c r="I76" i="15"/>
  <c r="B76" i="15"/>
  <c r="I75" i="15"/>
  <c r="D75" i="15"/>
  <c r="C75" i="15"/>
  <c r="B75" i="15"/>
  <c r="I74" i="15"/>
  <c r="B74" i="15"/>
  <c r="I73" i="15"/>
  <c r="D73" i="15"/>
  <c r="C73" i="15"/>
  <c r="B73" i="15"/>
  <c r="I72" i="15"/>
  <c r="B72" i="15"/>
  <c r="I71" i="15"/>
  <c r="D71" i="15"/>
  <c r="C71" i="15"/>
  <c r="B71" i="15"/>
  <c r="I70" i="15"/>
  <c r="B70" i="15"/>
  <c r="I69" i="15"/>
  <c r="D69" i="15"/>
  <c r="D68" i="15"/>
  <c r="B69" i="15"/>
  <c r="B68" i="15"/>
  <c r="I4" i="15"/>
  <c r="B4" i="15"/>
  <c r="D3" i="15"/>
  <c r="C3" i="15"/>
  <c r="B3" i="15"/>
  <c r="I67" i="15"/>
  <c r="B67" i="15"/>
  <c r="I66" i="15"/>
  <c r="B66" i="15"/>
  <c r="I65" i="15"/>
  <c r="B65" i="15"/>
  <c r="I64" i="15"/>
  <c r="B64" i="15"/>
  <c r="I63" i="15"/>
  <c r="B63" i="15"/>
  <c r="I62" i="15"/>
  <c r="B62" i="15"/>
  <c r="I61" i="15"/>
  <c r="B61" i="15"/>
  <c r="I60" i="15"/>
  <c r="B60" i="15"/>
  <c r="I59" i="15"/>
  <c r="B59" i="15"/>
  <c r="B58" i="15"/>
  <c r="I57" i="15"/>
  <c r="B57" i="15"/>
  <c r="I56" i="15"/>
  <c r="B56" i="15"/>
  <c r="I55" i="15"/>
  <c r="B55" i="15"/>
  <c r="I54" i="15"/>
  <c r="D54" i="15"/>
  <c r="B54" i="15"/>
  <c r="B53" i="15"/>
  <c r="I52" i="15"/>
  <c r="B52" i="15"/>
  <c r="I51" i="15"/>
  <c r="B51" i="15"/>
  <c r="I50" i="15"/>
  <c r="B50" i="15"/>
  <c r="I49" i="15"/>
  <c r="B49" i="15"/>
  <c r="I53" i="15"/>
  <c r="D48" i="15"/>
  <c r="B48" i="15"/>
  <c r="I47" i="15"/>
  <c r="B47" i="15"/>
  <c r="I46" i="15"/>
  <c r="B46" i="15"/>
  <c r="I45" i="15"/>
  <c r="B45" i="15"/>
  <c r="I44" i="15"/>
  <c r="B44" i="15"/>
  <c r="I43" i="15"/>
  <c r="B43" i="15"/>
  <c r="I42" i="15"/>
  <c r="B42" i="15"/>
  <c r="I41" i="15"/>
  <c r="B41" i="15"/>
  <c r="I40" i="15"/>
  <c r="B40" i="15"/>
  <c r="I39" i="15"/>
  <c r="D39" i="15"/>
  <c r="B39" i="15"/>
  <c r="I38" i="15"/>
  <c r="B38" i="15"/>
  <c r="I37" i="15"/>
  <c r="B37" i="15"/>
  <c r="I36" i="15"/>
  <c r="B36" i="15"/>
  <c r="I35" i="15"/>
  <c r="D35" i="15"/>
  <c r="B35" i="15"/>
  <c r="I34" i="15"/>
  <c r="B34" i="15"/>
  <c r="I33" i="15"/>
  <c r="B33" i="15"/>
  <c r="I32" i="15"/>
  <c r="B32" i="15"/>
  <c r="B31" i="15"/>
  <c r="I30" i="15"/>
  <c r="B30" i="15"/>
  <c r="I29" i="15"/>
  <c r="B29" i="15"/>
  <c r="I28" i="15"/>
  <c r="B28" i="15"/>
  <c r="I27" i="15"/>
  <c r="B27" i="15"/>
  <c r="I26" i="15"/>
  <c r="B26" i="15"/>
  <c r="I25" i="15"/>
  <c r="B25" i="15"/>
  <c r="I24" i="15"/>
  <c r="B24" i="15"/>
  <c r="I23" i="15"/>
  <c r="B23" i="15"/>
  <c r="I22" i="15"/>
  <c r="B22" i="15"/>
  <c r="I21" i="15"/>
  <c r="B21" i="15"/>
  <c r="I20" i="15"/>
  <c r="B20" i="15"/>
  <c r="I19" i="15"/>
  <c r="B19" i="15"/>
  <c r="B18" i="15"/>
  <c r="I17" i="15"/>
  <c r="B17" i="15"/>
  <c r="I16" i="15"/>
  <c r="B16" i="15"/>
  <c r="I15" i="15"/>
  <c r="B15" i="15"/>
  <c r="I14" i="15"/>
  <c r="B14" i="15"/>
  <c r="I13" i="15"/>
  <c r="B13" i="15"/>
  <c r="I12" i="15"/>
  <c r="B12" i="15"/>
  <c r="I11" i="15"/>
  <c r="B11" i="15"/>
  <c r="B10" i="15"/>
  <c r="I9" i="15"/>
  <c r="B9" i="15"/>
  <c r="I8" i="15"/>
  <c r="B8" i="15"/>
  <c r="B7" i="15"/>
  <c r="B6" i="15"/>
  <c r="B5" i="15"/>
  <c r="I179" i="15"/>
  <c r="B179" i="15"/>
  <c r="I178" i="15"/>
  <c r="B178" i="15"/>
  <c r="I177" i="15"/>
  <c r="B177" i="15"/>
  <c r="I176" i="15"/>
  <c r="B176" i="15"/>
  <c r="B175" i="15"/>
  <c r="I174" i="15"/>
  <c r="B174" i="15"/>
  <c r="B173" i="15"/>
  <c r="I187" i="15"/>
  <c r="B187" i="15"/>
  <c r="B186" i="15"/>
  <c r="I252" i="15"/>
  <c r="B252" i="15"/>
  <c r="I251" i="15"/>
  <c r="B251" i="15"/>
  <c r="I250" i="15"/>
  <c r="B250" i="15"/>
  <c r="I249" i="15"/>
  <c r="B249" i="15"/>
  <c r="I248" i="15"/>
  <c r="B248" i="15"/>
  <c r="I247" i="15"/>
  <c r="B247" i="15"/>
  <c r="I246" i="15"/>
  <c r="B246" i="15"/>
  <c r="I245" i="15"/>
  <c r="B245" i="15"/>
  <c r="I244" i="15"/>
  <c r="B244" i="15"/>
  <c r="I242" i="15"/>
  <c r="B242" i="15"/>
  <c r="I241" i="15"/>
  <c r="B241" i="15"/>
  <c r="I240" i="15"/>
  <c r="B240" i="15"/>
  <c r="I239" i="15"/>
  <c r="B239" i="15"/>
  <c r="I238" i="15"/>
  <c r="B238" i="15"/>
  <c r="I237" i="15"/>
  <c r="B237" i="15"/>
  <c r="I236" i="15"/>
  <c r="B236" i="15"/>
  <c r="I235" i="15"/>
  <c r="B235" i="15"/>
  <c r="I234" i="15"/>
  <c r="B234" i="15"/>
  <c r="I233" i="15"/>
  <c r="B233" i="15"/>
  <c r="I232" i="15"/>
  <c r="B232" i="15"/>
  <c r="I231" i="15"/>
  <c r="B231" i="15"/>
  <c r="I230" i="15"/>
  <c r="B230" i="15"/>
  <c r="I229" i="15"/>
  <c r="B229" i="15"/>
  <c r="I228" i="15"/>
  <c r="B228" i="15"/>
  <c r="I227" i="15"/>
  <c r="B227" i="15"/>
  <c r="I226" i="15"/>
  <c r="B226" i="15"/>
  <c r="I225" i="15"/>
  <c r="B225" i="15"/>
  <c r="I224" i="15"/>
  <c r="B224" i="15"/>
  <c r="I223" i="15"/>
  <c r="B223" i="15"/>
  <c r="I222" i="15"/>
  <c r="B222" i="15"/>
  <c r="I221" i="15"/>
  <c r="B221" i="15"/>
  <c r="B220" i="15"/>
  <c r="I219" i="15"/>
  <c r="B219" i="15"/>
  <c r="I218" i="15"/>
  <c r="B218" i="15"/>
  <c r="I217" i="15"/>
  <c r="B217" i="15"/>
  <c r="I216" i="15"/>
  <c r="B216" i="15"/>
  <c r="I215" i="15"/>
  <c r="B215" i="15"/>
  <c r="I214" i="15"/>
  <c r="B214" i="15"/>
  <c r="I213" i="15"/>
  <c r="B213" i="15"/>
  <c r="I212" i="15"/>
  <c r="B212" i="15"/>
  <c r="I211" i="15"/>
  <c r="B211" i="15"/>
  <c r="I210" i="15"/>
  <c r="B210" i="15"/>
  <c r="I209" i="15"/>
  <c r="B209" i="15"/>
  <c r="I208" i="15"/>
  <c r="B208" i="15"/>
  <c r="I207" i="15"/>
  <c r="B207" i="15"/>
  <c r="I206" i="15"/>
  <c r="B206" i="15"/>
  <c r="I205" i="15"/>
  <c r="B205" i="15"/>
  <c r="I204" i="15"/>
  <c r="B204" i="15"/>
  <c r="I203" i="15"/>
  <c r="B203" i="15"/>
  <c r="I202" i="15"/>
  <c r="B202" i="15"/>
  <c r="I201" i="15"/>
  <c r="B201" i="15"/>
  <c r="I200" i="15"/>
  <c r="B200" i="15"/>
  <c r="I199" i="15"/>
  <c r="B199" i="15"/>
  <c r="I198" i="15"/>
  <c r="B198" i="15"/>
  <c r="I197" i="15"/>
  <c r="B197" i="15"/>
  <c r="I196" i="15"/>
  <c r="B196" i="15"/>
  <c r="I195" i="15"/>
  <c r="B195" i="15"/>
  <c r="I194" i="15"/>
  <c r="B194" i="15"/>
  <c r="I193" i="15"/>
  <c r="B193" i="15"/>
  <c r="I192" i="15"/>
  <c r="B192" i="15"/>
  <c r="I191" i="15"/>
  <c r="B191" i="15"/>
  <c r="I190" i="15"/>
  <c r="B190" i="15"/>
  <c r="I189" i="15"/>
  <c r="D188" i="15"/>
  <c r="B189" i="15"/>
  <c r="I188" i="15"/>
  <c r="B188" i="15"/>
  <c r="I141" i="14"/>
  <c r="B141" i="14"/>
  <c r="I140" i="14"/>
  <c r="B140" i="14"/>
  <c r="I139" i="14"/>
  <c r="B139" i="14"/>
  <c r="I138" i="14"/>
  <c r="B138" i="14"/>
  <c r="I137" i="14"/>
  <c r="B137" i="14"/>
  <c r="I136" i="14"/>
  <c r="B136" i="14"/>
  <c r="I135" i="14"/>
  <c r="B135" i="14"/>
  <c r="D134" i="14"/>
  <c r="C134" i="14"/>
  <c r="C122" i="14" s="1"/>
  <c r="B134" i="14"/>
  <c r="I133" i="14"/>
  <c r="B133" i="14"/>
  <c r="I132" i="14"/>
  <c r="B132" i="14"/>
  <c r="I131" i="14"/>
  <c r="B131" i="14"/>
  <c r="I130" i="14"/>
  <c r="B130" i="14"/>
  <c r="I129" i="14"/>
  <c r="B129" i="14"/>
  <c r="I128" i="14"/>
  <c r="B128" i="14"/>
  <c r="I127" i="14"/>
  <c r="B127" i="14"/>
  <c r="I126" i="14"/>
  <c r="B126" i="14"/>
  <c r="I125" i="14"/>
  <c r="B125" i="14"/>
  <c r="D124" i="14"/>
  <c r="C124" i="14"/>
  <c r="B124" i="14"/>
  <c r="I123" i="14"/>
  <c r="B123" i="14"/>
  <c r="I122" i="14"/>
  <c r="B122" i="14"/>
  <c r="I57" i="14"/>
  <c r="B57" i="14"/>
  <c r="I118" i="14"/>
  <c r="B118" i="14"/>
  <c r="I101" i="14"/>
  <c r="B101" i="14"/>
  <c r="I103" i="14"/>
  <c r="B103" i="14"/>
  <c r="I121" i="14"/>
  <c r="B121" i="14"/>
  <c r="I116" i="14"/>
  <c r="B116" i="14"/>
  <c r="I109" i="14"/>
  <c r="B109" i="14"/>
  <c r="I110" i="14"/>
  <c r="B110" i="14"/>
  <c r="I113" i="14"/>
  <c r="B113" i="14"/>
  <c r="I115" i="14"/>
  <c r="B115" i="14"/>
  <c r="I114" i="14"/>
  <c r="B114" i="14"/>
  <c r="I111" i="14"/>
  <c r="B111" i="14"/>
  <c r="I112" i="14"/>
  <c r="C108" i="14"/>
  <c r="C106" i="14" s="1"/>
  <c r="C104" i="14" s="1"/>
  <c r="B112" i="14"/>
  <c r="D108" i="14"/>
  <c r="B108" i="14"/>
  <c r="I107" i="14"/>
  <c r="D107" i="14"/>
  <c r="D106" i="14" s="1"/>
  <c r="D104" i="14" s="1"/>
  <c r="D102" i="14" s="1"/>
  <c r="B107" i="14"/>
  <c r="B106" i="14"/>
  <c r="I105" i="14"/>
  <c r="B105" i="14"/>
  <c r="B104" i="14"/>
  <c r="I69" i="14"/>
  <c r="B69" i="14"/>
  <c r="I90" i="14"/>
  <c r="B90" i="14"/>
  <c r="I75" i="14"/>
  <c r="B75" i="14"/>
  <c r="I92" i="14"/>
  <c r="B92" i="14"/>
  <c r="I64" i="14"/>
  <c r="B64" i="14"/>
  <c r="I91" i="14"/>
  <c r="B91" i="14"/>
  <c r="B95" i="14"/>
  <c r="I74" i="14"/>
  <c r="B74" i="14"/>
  <c r="I60" i="14"/>
  <c r="B60" i="14"/>
  <c r="I62" i="14"/>
  <c r="B62" i="14"/>
  <c r="I61" i="14"/>
  <c r="B61" i="14"/>
  <c r="I83" i="14"/>
  <c r="B83" i="14"/>
  <c r="I63" i="14"/>
  <c r="B63" i="14"/>
  <c r="I59" i="14"/>
  <c r="B59" i="14"/>
  <c r="I70" i="14"/>
  <c r="B70" i="14"/>
  <c r="I85" i="14"/>
  <c r="B85" i="14"/>
  <c r="I84" i="14"/>
  <c r="B84" i="14"/>
  <c r="I73" i="14"/>
  <c r="B73" i="14"/>
  <c r="I77" i="14"/>
  <c r="B77" i="14"/>
  <c r="I78" i="14"/>
  <c r="B78" i="14"/>
  <c r="I89" i="14"/>
  <c r="B89" i="14"/>
  <c r="I82" i="14"/>
  <c r="B82" i="14"/>
  <c r="I66" i="14"/>
  <c r="B66" i="14"/>
  <c r="I81" i="14"/>
  <c r="B81" i="14"/>
  <c r="I80" i="14"/>
  <c r="B80" i="14"/>
  <c r="I71" i="14"/>
  <c r="B71" i="14"/>
  <c r="I72" i="14"/>
  <c r="B72" i="14"/>
  <c r="I87" i="14"/>
  <c r="B87" i="14"/>
  <c r="I68" i="14"/>
  <c r="B68" i="14"/>
  <c r="I86" i="14"/>
  <c r="B86" i="14"/>
  <c r="I76" i="14"/>
  <c r="B76" i="14"/>
  <c r="I67" i="14"/>
  <c r="B67" i="14"/>
  <c r="I79" i="14"/>
  <c r="B79" i="14"/>
  <c r="I88" i="14"/>
  <c r="B88" i="14"/>
  <c r="I94" i="14"/>
  <c r="B94" i="14"/>
  <c r="I93" i="14"/>
  <c r="B93" i="14"/>
  <c r="D65" i="14"/>
  <c r="B65" i="14"/>
  <c r="B120" i="14"/>
  <c r="I97" i="14"/>
  <c r="C97" i="14"/>
  <c r="C95" i="14"/>
  <c r="C56" i="14" s="1"/>
  <c r="B97" i="14"/>
  <c r="I119" i="14"/>
  <c r="B119" i="14"/>
  <c r="I98" i="14"/>
  <c r="B98" i="14"/>
  <c r="I100" i="14"/>
  <c r="B100" i="14"/>
  <c r="I99" i="14"/>
  <c r="B99" i="14"/>
  <c r="B117" i="14"/>
  <c r="I58" i="14"/>
  <c r="B58" i="14"/>
  <c r="I56" i="14"/>
  <c r="B56" i="14"/>
  <c r="I55" i="14"/>
  <c r="B55" i="14"/>
  <c r="I54" i="14"/>
  <c r="B54" i="14"/>
  <c r="I53" i="14"/>
  <c r="B53" i="14"/>
  <c r="I52" i="14"/>
  <c r="B52" i="14"/>
  <c r="C46" i="14"/>
  <c r="B51" i="14"/>
  <c r="I50" i="14"/>
  <c r="B50" i="14"/>
  <c r="I49" i="14"/>
  <c r="B49" i="14"/>
  <c r="I48" i="14"/>
  <c r="B48" i="14"/>
  <c r="I47" i="14"/>
  <c r="B47" i="14"/>
  <c r="I46" i="14"/>
  <c r="B46" i="14"/>
  <c r="I45" i="14"/>
  <c r="D45" i="14"/>
  <c r="C45" i="14"/>
  <c r="B45" i="14"/>
  <c r="I44" i="14"/>
  <c r="B44" i="14"/>
  <c r="I43" i="14"/>
  <c r="B43" i="14"/>
  <c r="I40" i="14"/>
  <c r="B40" i="14"/>
  <c r="I39" i="14"/>
  <c r="B39" i="14"/>
  <c r="I38" i="14"/>
  <c r="B38" i="14"/>
  <c r="B37" i="14"/>
  <c r="I36" i="14"/>
  <c r="B36" i="14"/>
  <c r="I35" i="14"/>
  <c r="B35" i="14"/>
  <c r="I34" i="14"/>
  <c r="B34" i="14"/>
  <c r="I33" i="14"/>
  <c r="B33" i="14"/>
  <c r="I32" i="14"/>
  <c r="B32" i="14"/>
  <c r="I28" i="14"/>
  <c r="B28" i="14"/>
  <c r="I27" i="14"/>
  <c r="B27" i="14"/>
  <c r="I26" i="14"/>
  <c r="B26" i="14"/>
  <c r="I25" i="14"/>
  <c r="B25" i="14"/>
  <c r="I24" i="14"/>
  <c r="B24" i="14"/>
  <c r="I23" i="14"/>
  <c r="B23" i="14"/>
  <c r="I22" i="14"/>
  <c r="B22" i="14"/>
  <c r="I21" i="14"/>
  <c r="B21" i="14"/>
  <c r="I20" i="14"/>
  <c r="B20" i="14"/>
  <c r="B19" i="14"/>
  <c r="I18" i="14"/>
  <c r="B18" i="14"/>
  <c r="I17" i="14"/>
  <c r="B17" i="14"/>
  <c r="I16" i="14"/>
  <c r="B16" i="14"/>
  <c r="I15" i="14"/>
  <c r="B15" i="14"/>
  <c r="D14" i="14"/>
  <c r="C14" i="14"/>
  <c r="B14" i="14"/>
  <c r="I13" i="14"/>
  <c r="B13" i="14"/>
  <c r="B12" i="14"/>
  <c r="D11" i="14"/>
  <c r="C11" i="14"/>
  <c r="B11" i="14"/>
  <c r="I10" i="14"/>
  <c r="B10" i="14"/>
  <c r="B9" i="14"/>
  <c r="I8" i="14"/>
  <c r="D8" i="14"/>
  <c r="C8" i="14"/>
  <c r="B8" i="14"/>
  <c r="I7" i="14"/>
  <c r="B7" i="14"/>
  <c r="B6" i="14"/>
  <c r="D5" i="14"/>
  <c r="C5" i="14"/>
  <c r="B5" i="14"/>
  <c r="B3" i="14"/>
  <c r="D122" i="14"/>
  <c r="C99" i="24"/>
  <c r="C100" i="24"/>
  <c r="C101" i="24"/>
  <c r="C98" i="24"/>
  <c r="D23" i="17"/>
  <c r="D26" i="17"/>
  <c r="D28" i="17"/>
  <c r="D27" i="17"/>
  <c r="D22" i="17"/>
  <c r="D18" i="17" s="1"/>
  <c r="D30" i="17"/>
  <c r="D29" i="17"/>
  <c r="D25" i="17"/>
  <c r="D24" i="17"/>
  <c r="C28" i="17"/>
  <c r="C23" i="17"/>
  <c r="C22" i="17"/>
  <c r="C25" i="17"/>
  <c r="C30" i="17"/>
  <c r="C27" i="17"/>
  <c r="C26" i="17"/>
  <c r="C29" i="17"/>
  <c r="C24" i="17"/>
  <c r="C21" i="17"/>
  <c r="D21" i="17"/>
  <c r="D215" i="16"/>
  <c r="D376" i="16"/>
  <c r="D377" i="16"/>
  <c r="D378" i="16"/>
  <c r="D379" i="16"/>
  <c r="D380" i="16"/>
  <c r="D375" i="16"/>
  <c r="D374" i="16" s="1"/>
  <c r="C380" i="16"/>
  <c r="C375" i="16"/>
  <c r="C378" i="16"/>
  <c r="C376" i="16"/>
  <c r="C377" i="16"/>
  <c r="C379" i="16"/>
  <c r="D114" i="16"/>
  <c r="C371" i="16"/>
  <c r="C370" i="16" s="1"/>
  <c r="C372" i="16"/>
  <c r="D372" i="16"/>
  <c r="D371" i="16"/>
  <c r="C137" i="16"/>
  <c r="D137" i="16"/>
  <c r="D359" i="16"/>
  <c r="D363" i="16"/>
  <c r="D364" i="16"/>
  <c r="D361" i="16"/>
  <c r="D365" i="16"/>
  <c r="D362" i="16"/>
  <c r="C359" i="16"/>
  <c r="C365" i="16"/>
  <c r="C361" i="16"/>
  <c r="C364" i="16"/>
  <c r="C363" i="16"/>
  <c r="C362" i="16"/>
  <c r="C360" i="16"/>
  <c r="D360" i="16"/>
  <c r="C353" i="16"/>
  <c r="C355" i="16"/>
  <c r="C347" i="16"/>
  <c r="C356" i="16"/>
  <c r="C350" i="16"/>
  <c r="C345" i="16"/>
  <c r="C349" i="16"/>
  <c r="C346" i="16"/>
  <c r="C351" i="16"/>
  <c r="C352" i="16"/>
  <c r="C348" i="16"/>
  <c r="C210" i="16"/>
  <c r="C204" i="16"/>
  <c r="C354" i="16"/>
  <c r="D345" i="16"/>
  <c r="D355" i="16"/>
  <c r="D350" i="16"/>
  <c r="D349" i="16"/>
  <c r="D351" i="16"/>
  <c r="D352" i="16"/>
  <c r="D346" i="16"/>
  <c r="D356" i="16"/>
  <c r="D348" i="16"/>
  <c r="D354" i="16"/>
  <c r="D353" i="16"/>
  <c r="D210" i="16"/>
  <c r="D347" i="16"/>
  <c r="C366" i="16"/>
  <c r="D21" i="16"/>
  <c r="D341" i="16"/>
  <c r="D339" i="16" s="1"/>
  <c r="D36" i="16"/>
  <c r="D33" i="16" s="1"/>
  <c r="C36" i="16"/>
  <c r="C341" i="16"/>
  <c r="C21" i="16"/>
  <c r="D366" i="16"/>
  <c r="D13" i="16"/>
  <c r="D154" i="16"/>
  <c r="D42" i="16"/>
  <c r="D37" i="16" s="1"/>
  <c r="C27" i="16"/>
  <c r="D8" i="16"/>
  <c r="D27" i="16"/>
  <c r="C8" i="16"/>
  <c r="C13" i="16"/>
  <c r="C154" i="16"/>
  <c r="C42" i="16"/>
  <c r="C37" i="16"/>
  <c r="C33" i="16"/>
  <c r="C339" i="16"/>
  <c r="D59" i="16"/>
  <c r="C59" i="16"/>
  <c r="D58" i="16"/>
  <c r="C58" i="16"/>
  <c r="C3" i="14" l="1"/>
  <c r="C11" i="20"/>
  <c r="C173" i="16"/>
  <c r="D78" i="16"/>
  <c r="D3" i="14"/>
  <c r="C16" i="20"/>
  <c r="D370" i="16"/>
  <c r="D367" i="16" s="1"/>
  <c r="C344" i="16"/>
  <c r="C342" i="16" s="1"/>
  <c r="D122" i="15"/>
  <c r="D164" i="16"/>
  <c r="D163" i="16" s="1"/>
  <c r="C242" i="16"/>
  <c r="C193" i="16" s="1"/>
  <c r="C321" i="16"/>
  <c r="C296" i="16"/>
  <c r="D296" i="16"/>
  <c r="D82" i="13"/>
  <c r="D256" i="16"/>
  <c r="D153" i="24"/>
  <c r="C374" i="16"/>
  <c r="C367" i="16" s="1"/>
  <c r="D242" i="16"/>
  <c r="C3" i="16"/>
  <c r="D104" i="15"/>
  <c r="D81" i="15" s="1"/>
  <c r="D221" i="16"/>
  <c r="C115" i="16"/>
  <c r="C56" i="16" s="1"/>
  <c r="D56" i="18"/>
  <c r="C135" i="15"/>
  <c r="C81" i="15" s="1"/>
  <c r="C66" i="18"/>
  <c r="D135" i="15"/>
  <c r="C234" i="15"/>
  <c r="C25" i="20"/>
  <c r="D98" i="16"/>
  <c r="D37" i="14"/>
  <c r="D16" i="20"/>
  <c r="C358" i="16"/>
  <c r="D6" i="20"/>
  <c r="D5" i="20" s="1"/>
  <c r="C3" i="24"/>
  <c r="D106" i="16"/>
  <c r="C5" i="13"/>
  <c r="C25" i="31"/>
  <c r="D99" i="16"/>
  <c r="D51" i="16" s="1"/>
  <c r="D161" i="15"/>
  <c r="D3" i="16"/>
  <c r="D177" i="15"/>
  <c r="D175" i="15" s="1"/>
  <c r="D151" i="16"/>
  <c r="D344" i="16"/>
  <c r="D342" i="16" s="1"/>
  <c r="D358" i="16"/>
  <c r="C84" i="24"/>
  <c r="D62" i="13"/>
  <c r="C23" i="31"/>
  <c r="D56" i="16"/>
  <c r="D5" i="15"/>
  <c r="D236" i="16"/>
  <c r="D321" i="16"/>
  <c r="D101" i="16"/>
  <c r="C163" i="16"/>
  <c r="C22" i="31"/>
  <c r="C151" i="16"/>
  <c r="C18" i="17"/>
  <c r="D56" i="14"/>
  <c r="C256" i="16"/>
  <c r="C5" i="15"/>
  <c r="D75" i="18"/>
  <c r="C46" i="18"/>
  <c r="C98" i="18"/>
  <c r="D46" i="18"/>
  <c r="C56" i="18"/>
  <c r="C171" i="18"/>
  <c r="C168" i="18" s="1"/>
  <c r="C75" i="18"/>
  <c r="D113" i="18"/>
  <c r="D104" i="18" s="1"/>
  <c r="D66" i="18"/>
  <c r="C113" i="18"/>
  <c r="C104" i="18" s="1"/>
  <c r="D272" i="16"/>
  <c r="D193" i="16" s="1"/>
  <c r="D25" i="31"/>
  <c r="C94" i="16"/>
  <c r="D23" i="31"/>
  <c r="D22" i="31"/>
  <c r="D27" i="31"/>
  <c r="C95" i="16"/>
  <c r="C105" i="16"/>
  <c r="C100" i="16"/>
  <c r="D24" i="31"/>
  <c r="C101" i="16"/>
  <c r="C96" i="16"/>
  <c r="C24" i="31"/>
  <c r="C104" i="16"/>
  <c r="C98" i="16"/>
  <c r="C106" i="16"/>
  <c r="C26" i="31"/>
  <c r="C102" i="16"/>
  <c r="D44" i="18" l="1"/>
  <c r="C44" i="18"/>
  <c r="C93" i="16"/>
  <c r="C83" i="16"/>
  <c r="C51" i="1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<sst xmlns="http://schemas.openxmlformats.org/spreadsheetml/2006/main" count="12335" uniqueCount="5217">
  <si>
    <t>Nom variable SQL Server</t>
  </si>
  <si>
    <t>Table 
SQL Server</t>
  </si>
  <si>
    <t>S1</t>
  </si>
  <si>
    <t>S2</t>
  </si>
  <si>
    <t>S3</t>
  </si>
  <si>
    <t>S15</t>
  </si>
  <si>
    <t>AQ_MODVIE</t>
  </si>
  <si>
    <t>AQ_MODVIE_QuiRemp</t>
  </si>
  <si>
    <t>AQ_SANTE_EtatGeneral</t>
  </si>
  <si>
    <t>AQ_MODVIE_SANTE</t>
  </si>
  <si>
    <t>AQ_HANDICAP_Limit</t>
  </si>
  <si>
    <t>AQ_HANDICAP_LimitAcc</t>
  </si>
  <si>
    <t>AQ_MODVIE_HANDICAP</t>
  </si>
  <si>
    <t>AQ_HANDICAP_LimAutre</t>
  </si>
  <si>
    <t>AQ_SANTE_Poids</t>
  </si>
  <si>
    <t>Au cours des 12 derniers mois, avez-vous souffert de :</t>
  </si>
  <si>
    <t>AQ_SANTE_Sf12Thorac</t>
  </si>
  <si>
    <t>AQ_SANTE_Sf12ThoQd</t>
  </si>
  <si>
    <t>AQ_SANTE_Sf12Essouf</t>
  </si>
  <si>
    <t>AQ_SANTE_Sf12EssQd</t>
  </si>
  <si>
    <t>AQ_SANTE_Sf12Perte</t>
  </si>
  <si>
    <t>AQ_SANTE_Sf12PerQd</t>
  </si>
  <si>
    <t>AQ_SANTE_Sf12Vertig</t>
  </si>
  <si>
    <t>AQ_SANTE_Sf12VerQd</t>
  </si>
  <si>
    <t>Asthme</t>
  </si>
  <si>
    <t>Asthma</t>
  </si>
  <si>
    <t>Affections cardio-vasculaires :</t>
  </si>
  <si>
    <t>Hypertension artérielle</t>
  </si>
  <si>
    <t>Hypertension</t>
  </si>
  <si>
    <t>Angine de poitrine, maladie des coronaires</t>
  </si>
  <si>
    <t>Angina pectoris, coronary heart disease</t>
  </si>
  <si>
    <t>Infarctus du myocarde</t>
  </si>
  <si>
    <t>Myocardial infarction</t>
  </si>
  <si>
    <t>Troubles du rythme cardiaque, pacemaker</t>
  </si>
  <si>
    <t>Cardiac arrhythmia, pacemaker</t>
  </si>
  <si>
    <t>Artérite des membres inférieurs</t>
  </si>
  <si>
    <t>Lower limb arthritis</t>
  </si>
  <si>
    <t>Phlébite, embolie pulmonaire</t>
  </si>
  <si>
    <t>Phlebitis, pulmonary embolism</t>
  </si>
  <si>
    <t>Sciatique</t>
  </si>
  <si>
    <t>Sciatica</t>
  </si>
  <si>
    <t>Douleurs au bas du dos, lombalgie</t>
  </si>
  <si>
    <t>Lower back pains</t>
  </si>
  <si>
    <t>Douleurs au niveau du cou, cervicalgie</t>
  </si>
  <si>
    <t>Neck pain</t>
  </si>
  <si>
    <t>Syndrome du canal carpien</t>
  </si>
  <si>
    <t>Carpal tunnel syndrome</t>
  </si>
  <si>
    <t>Ostéoporose</t>
  </si>
  <si>
    <t>Affections digestives :</t>
  </si>
  <si>
    <t>Constipation sévère</t>
  </si>
  <si>
    <t>Severe constipation</t>
  </si>
  <si>
    <t>Maladie de la thyroïde</t>
  </si>
  <si>
    <t>Thyroid disease</t>
  </si>
  <si>
    <t>Diabète</t>
  </si>
  <si>
    <t>Diabetes</t>
  </si>
  <si>
    <t>Cholestérol, triglycérides élevés</t>
  </si>
  <si>
    <t>Elevated cholesterol or triglycerides</t>
  </si>
  <si>
    <t>Affections oculaires :</t>
  </si>
  <si>
    <t>Glaucome, hypertension oculaire</t>
  </si>
  <si>
    <t>Glaucoma, ocular hypertension</t>
  </si>
  <si>
    <t>Cataracte</t>
  </si>
  <si>
    <t>Cataract</t>
  </si>
  <si>
    <t>Dégénérescence maculaire liée à l'âge (DMLA)</t>
  </si>
  <si>
    <t>Age-related macular degeneration (ARMD)</t>
  </si>
  <si>
    <t>Coliques néphrétiques, calculs urinaires</t>
  </si>
  <si>
    <t>Renal colics, urinary stones</t>
  </si>
  <si>
    <t>Pertes involontaires d'urine</t>
  </si>
  <si>
    <t>Involuntary urine discharge</t>
  </si>
  <si>
    <t>Insuffisance rénale chronique</t>
  </si>
  <si>
    <t>Chronic kidney failure</t>
  </si>
  <si>
    <t>Maladie de la prostate (adénome)</t>
  </si>
  <si>
    <t>Prostate disease (adenoma)</t>
  </si>
  <si>
    <t>Maladie du sein</t>
  </si>
  <si>
    <t>Breast disease</t>
  </si>
  <si>
    <t>Endométriose</t>
  </si>
  <si>
    <t>Endometriosis</t>
  </si>
  <si>
    <t>Troubles liés à la ménopause</t>
  </si>
  <si>
    <t>Menopause-related disorders</t>
  </si>
  <si>
    <t>Affections psychiques :</t>
  </si>
  <si>
    <t>Troubles anxieux</t>
  </si>
  <si>
    <t>Anxiety disorders</t>
  </si>
  <si>
    <t>Dépression nerveuse, maladie bipolaire</t>
  </si>
  <si>
    <t>Nervous breakdown, bipolar disease</t>
  </si>
  <si>
    <t>Dépression</t>
  </si>
  <si>
    <t>Trouble bipolaire, maladie maniaco-dépressive</t>
  </si>
  <si>
    <t>Autre affection psychiatrique</t>
  </si>
  <si>
    <t>Other psychiatric disorder</t>
  </si>
  <si>
    <t>Affections neurologiques :</t>
  </si>
  <si>
    <t>Accident vasculaire cérébral</t>
  </si>
  <si>
    <t>Stroke</t>
  </si>
  <si>
    <t>Traumatisme crânien avec perte de connaissance</t>
  </si>
  <si>
    <t>Cranial trauma with loss of consciousness</t>
  </si>
  <si>
    <t>Migraines</t>
  </si>
  <si>
    <t>Migraine</t>
  </si>
  <si>
    <t>Maladie de Parkinson</t>
  </si>
  <si>
    <t>Parkinson's disease</t>
  </si>
  <si>
    <t>Maladie d'Alzheimer</t>
  </si>
  <si>
    <t>Alzheimer's disease</t>
  </si>
  <si>
    <t>Apnées du sommeil</t>
  </si>
  <si>
    <t>Sleep apnoea</t>
  </si>
  <si>
    <t>Symptôme allergiques (rhume des foins, rhinite, sinusite chronique, urticaire, eczéma, œdème de Quincke, etc.)</t>
  </si>
  <si>
    <t>Rhume des foins, rhinite, rhinite allergique</t>
  </si>
  <si>
    <t>Psoriasis</t>
  </si>
  <si>
    <t>AQ_SANTE_PbGrossess</t>
  </si>
  <si>
    <t>AQ_ALIM_Regime</t>
  </si>
  <si>
    <t>AQ_MODVIE_ALIM</t>
  </si>
  <si>
    <t>AQ_ALIM_RegProf</t>
  </si>
  <si>
    <t>AQ_ALIM_RegRaisMed</t>
  </si>
  <si>
    <t>AQ_ALIM_RegRaisMaig</t>
  </si>
  <si>
    <t>AQ_ALIM_RegRaisPPoids</t>
  </si>
  <si>
    <t>AQ_ALIM_RegRaisRForm</t>
  </si>
  <si>
    <t>AQ_ALIM_RegRaisPoid</t>
  </si>
  <si>
    <t>AQ_ALIM_RegRaisForm</t>
  </si>
  <si>
    <t>AQ_ALIM_RegRaisAut</t>
  </si>
  <si>
    <t>AQ_SF12_Ressentie</t>
  </si>
  <si>
    <t>Voici une liste d'activités que vous pouvez avoir à faire dans votre vie de tous les jours. Pour chacune d'entre elles, indiquez si vous êtes limité(e) en raison de votre état de santé actuel.</t>
  </si>
  <si>
    <t>AQ_SF12_Modere</t>
  </si>
  <si>
    <t>AQ_SF12_Escalier</t>
  </si>
  <si>
    <t>Au cours des 4 dernières semaines, et en raison de votre état physique :</t>
  </si>
  <si>
    <t>AQ_SF12_FaitMoinsPhy</t>
  </si>
  <si>
    <t>AQ_SF12_DifTravail</t>
  </si>
  <si>
    <t>AQ_SF12_FaitMoinsEmot</t>
  </si>
  <si>
    <t>AQ_SF12_MoinsSoin</t>
  </si>
  <si>
    <t>AQ_SF12_DoulPhy</t>
  </si>
  <si>
    <t>Au cours de ces 4 dernières semaines, y a-t-il eu des moments où :</t>
  </si>
  <si>
    <t>AQ_SF12_Calme</t>
  </si>
  <si>
    <t>AQ_SF12_Energik</t>
  </si>
  <si>
    <t>AQ_SF12_Triste</t>
  </si>
  <si>
    <t>AQ_SF12_GeneSocial</t>
  </si>
  <si>
    <t>Au cours de votre vie, avez-vous déjà eu :</t>
  </si>
  <si>
    <t>AQ_CAPRESP_Sinusite</t>
  </si>
  <si>
    <t>AQ_MODVIE_CAPRESP</t>
  </si>
  <si>
    <t>AQ_CAPRESP_Conjonct</t>
  </si>
  <si>
    <t>AQ_CAPRESP_Eczema</t>
  </si>
  <si>
    <t>AQ_CAPRESP_AllergNasal</t>
  </si>
  <si>
    <t>AQ_CAPRESP_PbNez</t>
  </si>
  <si>
    <t>AQ_CAPRESP_PbNezYeux</t>
  </si>
  <si>
    <t>AQ_CAPRESP_PbNezYeuxAn</t>
  </si>
  <si>
    <t>AQ_CAPRESP_PbNez12m</t>
  </si>
  <si>
    <t>Quel facteur a déclenché ou augmenté ces problèmes de nez ? (Plusieurs réponses possibles)</t>
  </si>
  <si>
    <t>AQ_CAPRESP_PbNezFacar</t>
  </si>
  <si>
    <t>AQ_CAPRESP_PbNezFanim</t>
  </si>
  <si>
    <t>AQ_CAPRESP_PbNezFpollu</t>
  </si>
  <si>
    <t>AQ_CAPRESP_PbNezFtemps</t>
  </si>
  <si>
    <t>AQ_CAPRESP_PbNezFtabac</t>
  </si>
  <si>
    <t>AQ_CAPRESP_PbNezFpollen</t>
  </si>
  <si>
    <t>AQ_CAPRESP_PbNezFairf</t>
  </si>
  <si>
    <t>AQ_CAPRESP_PbNezFautre</t>
  </si>
  <si>
    <t>AQ_CAPRESP_PbNezFNSP</t>
  </si>
  <si>
    <t>AQ_CAPRESP_PbNezPlus4j</t>
  </si>
  <si>
    <t>AQ_CAPRESP_PbNezPlus4jD4s</t>
  </si>
  <si>
    <t>Le nez qui coule comme de l'eau</t>
  </si>
  <si>
    <t>AQ_CAPRESP_PbNezGcoule</t>
  </si>
  <si>
    <t>Le nez bouché (impression d'être incapable de respirer par le nez)</t>
  </si>
  <si>
    <t>AQ_CAPRESP_PbNezGbouch</t>
  </si>
  <si>
    <t>Le nez qui démange</t>
  </si>
  <si>
    <t>AQ_CAPRESP_PbNezGdemang</t>
  </si>
  <si>
    <t>Des éternuements particulièrement violents et par crises</t>
  </si>
  <si>
    <t>AQ_CAPRESP_PbNezGetern</t>
  </si>
  <si>
    <t>Les yeux qui pleurent, rouges, qui piquent</t>
  </si>
  <si>
    <t>AQ_CAPRESP_PbNezGyeux</t>
  </si>
  <si>
    <t>AQ_CAPRESP_PbNezTnasal</t>
  </si>
  <si>
    <t>AQ_CAPRESP_PbNezToral</t>
  </si>
  <si>
    <t>AQ_SANTE_SelleFois</t>
  </si>
  <si>
    <t>AQ_SANTE_Laxatif</t>
  </si>
  <si>
    <t>AQ_SANTE_LaxaFois</t>
  </si>
  <si>
    <t>AQ_SANTE_UrinPerte</t>
  </si>
  <si>
    <t>AQ_SANTE_UrinPerFreq</t>
  </si>
  <si>
    <t>AQ_SANTE_UrinPerQt</t>
  </si>
  <si>
    <t>AQ_SANTE_UrinPerGene</t>
  </si>
  <si>
    <t>AQ_SANTE_UrinPerQjam</t>
  </si>
  <si>
    <t>AQ_SANTE_UrinPerQtoil</t>
  </si>
  <si>
    <t>AQ_SANTE_UrinPerQtous</t>
  </si>
  <si>
    <t>AQ_SANTE_UrinPerQdorm</t>
  </si>
  <si>
    <t>AQ_SANTE_UrinPerQactiv</t>
  </si>
  <si>
    <t>AQ_SANTE_UrinPerQfini</t>
  </si>
  <si>
    <t>AQ_SANTE_UrinPerQsscause</t>
  </si>
  <si>
    <t>AQ_SANTE_UrinPerQtjs</t>
  </si>
  <si>
    <t>Vous avez eu des difficultés à vous endormir</t>
  </si>
  <si>
    <t>AQ_SOMMEIL_MoisDiffEnd</t>
  </si>
  <si>
    <t>AQ_MODVIE_SOMMEIL</t>
  </si>
  <si>
    <t>Vous vous êtes réveillé(e) plusieurs fois par nuit</t>
  </si>
  <si>
    <t>AQ_SOMMEIL_MoisRevNuit</t>
  </si>
  <si>
    <t>Vous vous êtes réveillé(e) beaucoup trop tôt sans pouvoir vous rendormir</t>
  </si>
  <si>
    <t>AQ_SOMMEIL_MoisRevTot</t>
  </si>
  <si>
    <t xml:space="preserve">Vous vous êtes réveillé(e) après une nuit de sommeil de durée habituelle en vous sentant fatigué(e) ou épuisé(e) </t>
  </si>
  <si>
    <t>AQ_SOMMEIL_MoisRevFat</t>
  </si>
  <si>
    <t>Assis(e) en train de lire</t>
  </si>
  <si>
    <t>Comme passager(ère) d'une voiture (ou transport en commun) roulant sans arrêt pendant une heure</t>
  </si>
  <si>
    <t>Allongé(e) l'après-midi pour vous reposer, lorsque les circonstances le permettent</t>
  </si>
  <si>
    <t>Assis(e) en train de parler avec quelqu'un</t>
  </si>
  <si>
    <t>Assis(e) au calme après un repas sans alcool</t>
  </si>
  <si>
    <t>Dans une voiture immobilisée depuis quelques minutes</t>
  </si>
  <si>
    <t/>
  </si>
  <si>
    <t>AQ_COMPORT_TcActFume</t>
  </si>
  <si>
    <t>AQ_MODVIE_COMPORT</t>
  </si>
  <si>
    <t>AQ_COMPORT_CigElect</t>
  </si>
  <si>
    <t>AQ_COMPORT_CaCo12mois</t>
  </si>
  <si>
    <t>AQ_COMPORT_CaCoNb</t>
  </si>
  <si>
    <t>AQ_COMPORT_AlcDense</t>
  </si>
  <si>
    <t>SOCIAL SUPPORT</t>
  </si>
  <si>
    <t>AQ_FOYVIE_SitForm</t>
  </si>
  <si>
    <t>AQ_MODVIE_FOYVIE</t>
  </si>
  <si>
    <t>AQ_FOYVIE_SitDem</t>
  </si>
  <si>
    <t>AQ_FOYVIE_SitRetr</t>
  </si>
  <si>
    <t>AQ_FOYVIE_SitFoy</t>
  </si>
  <si>
    <t>AQ_FOYVIE_AvecCouple</t>
  </si>
  <si>
    <t>AQ_FOYVIE_ConjSitForm</t>
  </si>
  <si>
    <t>AQ_FOYVIE_ConjSitEmpl</t>
  </si>
  <si>
    <t>AQ_FOYVIE_ConjSitDem</t>
  </si>
  <si>
    <t>AQ_FOYVIE_ConjSitRetr</t>
  </si>
  <si>
    <t>AQ_FOYVIE_ConjSitSant</t>
  </si>
  <si>
    <t>AQ_FOYVIE_ConjSitFoy</t>
  </si>
  <si>
    <t>Parmi les événements suivants, quels sont ceux qui vous sont arrivés personnellement, au cours des 12 derniers mois ? (plusieurs réponses possibles)</t>
  </si>
  <si>
    <t>AQ_FOYVIE_EveEnf</t>
  </si>
  <si>
    <t>AQ_FOYVIE_EveMar</t>
  </si>
  <si>
    <t>AQ_FOYVIE_EveSep</t>
  </si>
  <si>
    <t>AQ_FOYVIE_EveHeb</t>
  </si>
  <si>
    <t>AQ_FOYVIE_EveDcConj</t>
  </si>
  <si>
    <t>AQ_FOYVIE_EveDcAutre</t>
  </si>
  <si>
    <t>AQ_FOYVIE_EveSuicid</t>
  </si>
  <si>
    <t>AQ_FOYVIE_EveViol</t>
  </si>
  <si>
    <t>x</t>
  </si>
  <si>
    <t>AQ_FOYVIE_RevenuMont</t>
  </si>
  <si>
    <t>AQ_FOYVIE_RevenuNbPers</t>
  </si>
  <si>
    <t>AQ_FOYVIE_SoinNonFinA</t>
  </si>
  <si>
    <t>AQ_FOYVIE_SoinNonFinE</t>
  </si>
  <si>
    <t>AQ_FOYVIE_DifFinanc</t>
  </si>
  <si>
    <t>AQ_FOYVIE_SitPrf1An</t>
  </si>
  <si>
    <t>AQ_FOYVIE_SitProfConf</t>
  </si>
  <si>
    <t>AQ_FOYVIE_SitFinConf</t>
  </si>
  <si>
    <t>POUR LES 30 ANS ET MOINS</t>
  </si>
  <si>
    <t>AQ_FOYVIE_Diplom12m</t>
  </si>
  <si>
    <t>AQ_FOYVIE_EmplQualif</t>
  </si>
  <si>
    <t>AQ_FOYVIE_MieuParent</t>
  </si>
  <si>
    <t>AQ_FOYVIE_ReussiProf</t>
  </si>
  <si>
    <t>AQ_FEMME_Contraception</t>
  </si>
  <si>
    <t>AQ_FEMME</t>
  </si>
  <si>
    <t>AQ_FEMME_CHom</t>
  </si>
  <si>
    <t>AQ_FEMME_AutMeth</t>
  </si>
  <si>
    <t>AQ_FEMME_EvitGross</t>
  </si>
  <si>
    <t>AQ_FEMME_EvitInfec</t>
  </si>
  <si>
    <t>AQ_FEMME_EvitAut</t>
  </si>
  <si>
    <t>AQ_FEMME_MenoTrait</t>
  </si>
  <si>
    <t>AQ_FEMME_MenoTraitHormo</t>
  </si>
  <si>
    <t>AQ_FEMME_MenoTraitHomAc</t>
  </si>
  <si>
    <t>AQ_FEMME_MenoTraitAutre</t>
  </si>
  <si>
    <t>AQ_FEMME_MenoTraitNSP</t>
  </si>
  <si>
    <t>ABREVIATION</t>
  </si>
  <si>
    <t>SIGNE</t>
  </si>
  <si>
    <t>TYPE</t>
  </si>
  <si>
    <t>-</t>
  </si>
  <si>
    <t>Elément de réponse</t>
  </si>
  <si>
    <t>Indic</t>
  </si>
  <si>
    <t>!</t>
  </si>
  <si>
    <t>Indication</t>
  </si>
  <si>
    <t>►</t>
  </si>
  <si>
    <t>Question numérotée</t>
  </si>
  <si>
    <t>Sous thème</t>
  </si>
  <si>
    <t>Thème</t>
  </si>
  <si>
    <t>Quelle est votre situation actuelle vis-à-vis de l'emploi ? (plusieurs réponses possibles)</t>
  </si>
  <si>
    <t>LIFE EVENTS</t>
  </si>
  <si>
    <t>FOR THE UNDER 30s</t>
  </si>
  <si>
    <t>ADDITIONAL HEALTHCARE COVER</t>
  </si>
  <si>
    <t>ANIMAUX DE COMPAGNIE</t>
  </si>
  <si>
    <t>PETS</t>
  </si>
  <si>
    <t>Other</t>
  </si>
  <si>
    <t>J’ai été contrarié(e) par des choses qui d’habitude ne me dérangent pas</t>
  </si>
  <si>
    <t>Je n’ai pas eu envie de manger, j’ai manqué d’appétit</t>
  </si>
  <si>
    <t>J’ai eu l’impression que je ne pouvais pas sortir du cafard, même avec l’aide de ma famille et de mes amis</t>
  </si>
  <si>
    <t>J’ai eu le sentiment d’être aussi bien que les autres</t>
  </si>
  <si>
    <t>J’ai eu du mal à me concentrer sur ce que je faisais</t>
  </si>
  <si>
    <t>Je me suis senti(e) déprimé(e)</t>
  </si>
  <si>
    <t>J’ai eu l’impression que toute action me demandait un effort</t>
  </si>
  <si>
    <t>J’ai été confiant(e) en l’avenir</t>
  </si>
  <si>
    <t>J’ai pensé que ma vie était un échec</t>
  </si>
  <si>
    <t>Je me suis senti(e) craintif(ve)</t>
  </si>
  <si>
    <t>Mon sommeil n’a pas été bon</t>
  </si>
  <si>
    <t>J’ai été heureux(se)</t>
  </si>
  <si>
    <t>J’ai parlé moins que l’habitude</t>
  </si>
  <si>
    <t>Je me suis senti(e) seul(e)</t>
  </si>
  <si>
    <t>Les autres ont été hostiles envers moi</t>
  </si>
  <si>
    <t>J’ai profité de la vie</t>
  </si>
  <si>
    <t>J’ai eu des crises de larmes</t>
  </si>
  <si>
    <t>Je me suis senti(e) triste</t>
  </si>
  <si>
    <t>J’ai eu l’impression que les gens ne m’aimaient pas</t>
  </si>
  <si>
    <t>J’ai manqué d’entrain</t>
  </si>
  <si>
    <t>SLEEP</t>
  </si>
  <si>
    <t>AQ_SANTE_SoufCoeur</t>
  </si>
  <si>
    <t>AQ_SANTE_SoufCoeur12M</t>
  </si>
  <si>
    <t>AQ_SANTE_HospCoeur</t>
  </si>
  <si>
    <t>AQ_ALIM_Vomir</t>
  </si>
  <si>
    <t>AQ_ALIM_PerdCtlQt</t>
  </si>
  <si>
    <t>AQ_ALIM_Perd6kg</t>
  </si>
  <si>
    <t>AQ_ALIM_TrouveGros</t>
  </si>
  <si>
    <t>AQ_ALIM_BoufDomine</t>
  </si>
  <si>
    <t>AQ_SOMMEIL_RisqLire</t>
  </si>
  <si>
    <t>AQ_SOMMEIL_RisqTV</t>
  </si>
  <si>
    <t>AQ_SOMMEIL_RisqLieuPub</t>
  </si>
  <si>
    <t>AQ_SOMMEIL_RisqVoit</t>
  </si>
  <si>
    <t>AQ_SOMMEIL_RisqRepos</t>
  </si>
  <si>
    <t>AQ_SOMMEIL_RisqParle</t>
  </si>
  <si>
    <t>AQ_SOMMEIL_RisqRepas</t>
  </si>
  <si>
    <t>AQ_SOMMEIL_RisqVoitAr</t>
  </si>
  <si>
    <t>AQ_FOYVIE_Mutuel</t>
  </si>
  <si>
    <t>AQ_FOYVIE_MutuelEue</t>
  </si>
  <si>
    <t>AQ_FOYVIE_MutuelPlus</t>
  </si>
  <si>
    <t>AQ_FOYVIE_MutuelNon</t>
  </si>
  <si>
    <t>AQ_FOYVIE_MutuelACS</t>
  </si>
  <si>
    <t>AQ_FOYVIE_MutuelACSOui</t>
  </si>
  <si>
    <t>AQ_FOYVIE_EveAucun</t>
  </si>
  <si>
    <t>AQ_FOYVIE_EnvAmi</t>
  </si>
  <si>
    <t>AQ_FOYVIE_EnvFamProche</t>
  </si>
  <si>
    <t>AQ_FOYVIE_EnvProche1fMois</t>
  </si>
  <si>
    <t>AQ_FOYVIE_EnvSatisEntour</t>
  </si>
  <si>
    <t>AQ_FOYVIE_EnvDonneEntour</t>
  </si>
  <si>
    <t>AQ_FOYVIE_EnvHorsConj</t>
  </si>
  <si>
    <t>AQ_FOYVIE_EnvHorsConjBA</t>
  </si>
  <si>
    <t>AQ_FOYVIE_EnvHorsConjCpt</t>
  </si>
  <si>
    <t>AQ_FOYVIE_EnvHorsConjCptBA</t>
  </si>
  <si>
    <t>AQ_FOYVIE_EnvAnimal</t>
  </si>
  <si>
    <t>AQ_FOYVIE_EveDcEnf</t>
  </si>
  <si>
    <t>AQ_MODVIE_SF12</t>
  </si>
  <si>
    <t>AQ_MODVIE_CESD</t>
  </si>
  <si>
    <t>Habituellement, sur quel sujet de santé cherchez-vous des informations sur Internet ? (plusieurs réponses possibles)</t>
  </si>
  <si>
    <t>Habituellement, lorsque vous cherchez des informations de santé sur Internet, est-ce plutôt : (plusieurs réponses possibles)</t>
  </si>
  <si>
    <t>PAQUET NEUTRE</t>
  </si>
  <si>
    <t>NEUTRAL PACK</t>
  </si>
  <si>
    <t>AQ_COMPORT_TcMarque</t>
  </si>
  <si>
    <t>AQ_COMPORT_TcAspect</t>
  </si>
  <si>
    <t>AQ_COMPORT_TcGene</t>
  </si>
  <si>
    <t>AQ_COMPORT_TcGeneNeutre</t>
  </si>
  <si>
    <t>AQ_COMPORT_TcRisque</t>
  </si>
  <si>
    <t>AQ_COMPORT_TcIncite</t>
  </si>
  <si>
    <t>AQ_COMPORT_TcArret</t>
  </si>
  <si>
    <t>AQ_COMPORT_TcPqNeutre</t>
  </si>
  <si>
    <t>AQ_SANTE_GhConcentre</t>
  </si>
  <si>
    <t>AQ_SANTE_GhSommeil</t>
  </si>
  <si>
    <t>AQ_SANTE_GhDecide</t>
  </si>
  <si>
    <t>AQ_SANTE_GhStress</t>
  </si>
  <si>
    <t>AQ_SANTE_GhUtile</t>
  </si>
  <si>
    <t>AQ_SANTE_GhDifficulte</t>
  </si>
  <si>
    <t>AQ_SANTE_GhActivite</t>
  </si>
  <si>
    <t>AQ_SANTE_GhProbleme</t>
  </si>
  <si>
    <t>AQ_SANTE_GhDeprime</t>
  </si>
  <si>
    <t>AQ_SANTE_GhConfiance</t>
  </si>
  <si>
    <t>AQ_SANTE_GhValeur</t>
  </si>
  <si>
    <t>AQ_SANTE_GhHeureux</t>
  </si>
  <si>
    <t>AQ_FOYVIE_SoFinADent</t>
  </si>
  <si>
    <t>AQ_FOYVIE_SoFinALune</t>
  </si>
  <si>
    <t>AQ_FOYVIE_SoFinAGene</t>
  </si>
  <si>
    <t>AQ_FOYVIE_SoFinASpec</t>
  </si>
  <si>
    <t>AQ_FOYVIE_SoFinAProf</t>
  </si>
  <si>
    <t>AQ_FOYVIE_SoFinAExam</t>
  </si>
  <si>
    <t>AQ_FOYVIE_SoFinAAut</t>
  </si>
  <si>
    <t>AQ_FOYVIE_SoFinELune</t>
  </si>
  <si>
    <t>AQ_FOYVIE_SoFinEGene</t>
  </si>
  <si>
    <t>AQ_FOYVIE_SoFinESpec</t>
  </si>
  <si>
    <t>AQ_FOYVIE_SoFinEProf</t>
  </si>
  <si>
    <t>AQ_FOYVIE_SoFinEExam</t>
  </si>
  <si>
    <t>AQ_FOYVIE_SoFinEAut</t>
  </si>
  <si>
    <t>AQ_FOYVIE_SoFinEDent</t>
  </si>
  <si>
    <t>AQ_FOYVIE_SoLonLune</t>
  </si>
  <si>
    <t>AQ_FOYVIE_SoLonGene</t>
  </si>
  <si>
    <t>AQ_FOYVIE_SoLonSpec</t>
  </si>
  <si>
    <t>AQ_FOYVIE_SoLonProf</t>
  </si>
  <si>
    <t>AQ_FOYVIE_SoLonExam</t>
  </si>
  <si>
    <t>AQ_FOYVIE_SoLonAut</t>
  </si>
  <si>
    <t>AQ_FOYVIE_SoLonDent</t>
  </si>
  <si>
    <t>AQ_FOYVIE_SoLoinDent</t>
  </si>
  <si>
    <t>AQ_FOYVIE_SoLoinLune</t>
  </si>
  <si>
    <t>AQ_FOYVIE_SoLoinGene</t>
  </si>
  <si>
    <t>AQ_FOYVIE_SoLoinSpec</t>
  </si>
  <si>
    <t>AQ_FOYVIE_SoLoinProf</t>
  </si>
  <si>
    <t>AQ_FOYVIE_SoLoinExam</t>
  </si>
  <si>
    <t>AQ_FOYVIE_SoLoinAut</t>
  </si>
  <si>
    <t>AQ_FOYVIE_SoLoin</t>
  </si>
  <si>
    <t>AQ_FOYVIE_SoLon</t>
  </si>
  <si>
    <t>AQ_VIEIL_IADLTelep</t>
  </si>
  <si>
    <t>AQ_VIEIL_IADLTrans</t>
  </si>
  <si>
    <t>AQ_VIEIL_IADLMedic</t>
  </si>
  <si>
    <t>AQ_VIEIL_IADLBudge</t>
  </si>
  <si>
    <t>AQ_VIEIL_DeclarImpot</t>
  </si>
  <si>
    <t>Warnings remind me risks associated to smoking</t>
  </si>
  <si>
    <t>AQ_FOYVIE_SitEmpl ; AQ_FOYVIE_SitEmplPs</t>
  </si>
  <si>
    <t>AQ_FOYVIE_SitSant ;AQ_FOYVIE_SitSantPs</t>
  </si>
  <si>
    <t>Si oui, pour quelle(s) raison(s) êtes-vous limité(e) ? (plusieurs réponses possibles)</t>
  </si>
  <si>
    <t>Warnings increase my chances to quit smoking</t>
  </si>
  <si>
    <t>Warnings have led me not to take or roll a cigarette , while I was about to do so</t>
  </si>
  <si>
    <t>Over the past 12 months, have you suffered from:</t>
  </si>
  <si>
    <t>Below is a list of activities that you may be required to perform in your daily life. For each, please say whether you are limited due to your current state of health.</t>
  </si>
  <si>
    <t>Over the last 4 weeks, given your physical condition:</t>
  </si>
  <si>
    <t>Over the last 4 weeks, have there been times when:</t>
  </si>
  <si>
    <t>Have you ever had:</t>
  </si>
  <si>
    <t>Nose running like water</t>
  </si>
  <si>
    <t>Blocked nose (feeling of being unable to breathe through the nose)</t>
  </si>
  <si>
    <t>Itchy nose</t>
  </si>
  <si>
    <t>Particularly violent sneezing and sneezing attacks</t>
  </si>
  <si>
    <t>Runny, red and stinging eyes</t>
  </si>
  <si>
    <t>You experienced difficulties falling asleep</t>
  </si>
  <si>
    <t>You woke up several times during the night</t>
  </si>
  <si>
    <t>You woke up far too early and could not go back to sleep</t>
  </si>
  <si>
    <t xml:space="preserve">You woke up after a normal night's sleep, feeling tired or exhausted </t>
  </si>
  <si>
    <t>Sitting reading</t>
  </si>
  <si>
    <t>Watching the television</t>
  </si>
  <si>
    <t>Sitting, not doing anything in a public place (theatre, cinema, meeting etc.)</t>
  </si>
  <si>
    <t>As car passenger (or in public transport) driving for an hour without a break</t>
  </si>
  <si>
    <t>Lying down to rest in the afternoon, when able to</t>
  </si>
  <si>
    <t>Sitting talking to someone</t>
  </si>
  <si>
    <t>Sitting down quietly after a meal without alcohol</t>
  </si>
  <si>
    <t>In a vehicle remaining stationary for a few minutes</t>
  </si>
  <si>
    <t>Les avertissements me rappellent les risques associés au tabagisme</t>
  </si>
  <si>
    <t>Les avertissements augmentent mes chances d'arrêter de fumer</t>
  </si>
  <si>
    <t>Les avertissements m'ont déjà conduit à ne pas prendre ou rouler une cigarette, alors que j'étais sur le point de le faire</t>
  </si>
  <si>
    <t>masquer</t>
  </si>
  <si>
    <t>Brutes</t>
  </si>
  <si>
    <t>_N Existe
X</t>
  </si>
  <si>
    <t>A UTILISER 
POUR EXTRACTION</t>
  </si>
  <si>
    <t>AQ_FEMME_MenoTraitPlante ; AQ_FEMME_MenoTraitPhyto</t>
  </si>
  <si>
    <t>AQ_FOYVIE_SitAut ; AQ_FOYVIE_SitAutPs</t>
  </si>
  <si>
    <t>AQ_FOYVIE_ConjSitAut ; AQ_FOYVIE_ConjSitAutPs</t>
  </si>
  <si>
    <t>AQ_FEMME_Cpilule ; AQ_FEMME_CPilulePs</t>
  </si>
  <si>
    <t>AQ_FEMME_Csterilet ; AQ_FEMME_CSQuoi</t>
  </si>
  <si>
    <t>AQ_FOYVIE_WebCherSante</t>
  </si>
  <si>
    <t>AQ_FOYVIE_WebSujSexe</t>
  </si>
  <si>
    <t>AQ_FOYVIE_WebSujCont</t>
  </si>
  <si>
    <t>AQ_FOYVIE_WebSujAlim</t>
  </si>
  <si>
    <t>AQ_FOYVIE_WebSujMate</t>
  </si>
  <si>
    <t>AQ_FOYVIE_WebSujEnf</t>
  </si>
  <si>
    <t>AQ_FOYVIE_WebSujAlco</t>
  </si>
  <si>
    <t>AQ_FOYVIE_WebSujTaba</t>
  </si>
  <si>
    <t>AQ_FOYVIE_WebSujCoca</t>
  </si>
  <si>
    <t>AQ_FOYVIE_WebSujDive</t>
  </si>
  <si>
    <t>AQ_FOYVIE_WebCherForum</t>
  </si>
  <si>
    <t>AQ_FOYVIE_WebCherForumV</t>
  </si>
  <si>
    <t>AQ_FOYVIE_WebCherSite</t>
  </si>
  <si>
    <t>AQ_FOYVIE_WebFiable</t>
  </si>
  <si>
    <t>AQ_FOYVIE_WebChange</t>
  </si>
  <si>
    <t>AQ_FOYVIE_WebGoDoct</t>
  </si>
  <si>
    <t>AQ_MODVIE_VIEIL</t>
  </si>
  <si>
    <t>AQ_CAPRESP_AllergNasalAn</t>
  </si>
  <si>
    <t>AQ_COMPORT_AlcDejSoul12m</t>
  </si>
  <si>
    <t>AQ_CESD_Q01</t>
  </si>
  <si>
    <t>AQ_CESD_Q02</t>
  </si>
  <si>
    <t>AQ_CESD_Q03</t>
  </si>
  <si>
    <t>AQ_CESD_Q04</t>
  </si>
  <si>
    <t>AQ_CESD_Q05</t>
  </si>
  <si>
    <t>AQ_CESD_Q06</t>
  </si>
  <si>
    <t>AQ_CESD_Q07</t>
  </si>
  <si>
    <t>AQ_CESD_Q08</t>
  </si>
  <si>
    <t>AQ_CESD_Q09</t>
  </si>
  <si>
    <t>AQ_CESD_Q11</t>
  </si>
  <si>
    <t>AQ_CESD_Q12</t>
  </si>
  <si>
    <t>AQ_CESD_Q13</t>
  </si>
  <si>
    <t>AQ_CESD_Q14</t>
  </si>
  <si>
    <t>AQ_CESD_Q15</t>
  </si>
  <si>
    <t>AQ_CESD_Q16</t>
  </si>
  <si>
    <t>AQ_CESD_Q17</t>
  </si>
  <si>
    <t>AQ_CESD_Q18</t>
  </si>
  <si>
    <t>AQ_CESD_Q19</t>
  </si>
  <si>
    <t>AQ_CESD_Q20</t>
  </si>
  <si>
    <t>AQ_CESD_Score_i</t>
  </si>
  <si>
    <t>AQ_CESD_Classe_i</t>
  </si>
  <si>
    <t>AQ_COMPORT_AlcConsoJour_i</t>
  </si>
  <si>
    <t>AQ_COMPORT_AlcRecommandation_i</t>
  </si>
  <si>
    <t>S17</t>
  </si>
  <si>
    <t>S18</t>
  </si>
  <si>
    <t>Lait</t>
  </si>
  <si>
    <t>Œufs</t>
  </si>
  <si>
    <t>Pain blanc, biscottes</t>
  </si>
  <si>
    <t>Pain complet, intégral, au sarrasin, aux céréales, de seigle, biscottes complètes</t>
  </si>
  <si>
    <t>Céréales pour le petit déjeuner</t>
  </si>
  <si>
    <t>Biscuits salés, cacahouètes et autres produits apéritifs</t>
  </si>
  <si>
    <t>Fromages*</t>
  </si>
  <si>
    <t>Beurre, margarine (au petit déjeuner, en accompagnement, dans la préparation des repas)</t>
  </si>
  <si>
    <t>Huile (assaisonnement ou cuisson)</t>
  </si>
  <si>
    <t>Café</t>
  </si>
  <si>
    <t>Thé</t>
  </si>
  <si>
    <t>Soda, boisson aromatisée LIGTH ou ZÉRO</t>
  </si>
  <si>
    <t>Légumes crus (crudités) ou cuits</t>
  </si>
  <si>
    <t>Pâtisserie, gâteau, viennoiseries</t>
  </si>
  <si>
    <t>Jus ou nectar de fruits du commerce</t>
  </si>
  <si>
    <t>er</t>
  </si>
  <si>
    <t>AQ_ALIM_Equilib</t>
  </si>
  <si>
    <t>AQ_ALIM_RepasOu</t>
  </si>
  <si>
    <t>Fish or seafood</t>
  </si>
  <si>
    <t>Eggs</t>
  </si>
  <si>
    <t>AQ_ALIM_FreqConsViande ; AQ_ALIM_FreqConsViandePj</t>
  </si>
  <si>
    <t>AQ_ALIM_FreqConsVolail ; AQ_ALIM_FreqConsVolailPj</t>
  </si>
  <si>
    <t>AQ_ALIM_FreqConsPoiss ; AQ_ALIM_FreqConsPoissPj</t>
  </si>
  <si>
    <t>AQ_ALIM_FreqConsOeuf ; AQ_ALIM_FreqConsOeufPj</t>
  </si>
  <si>
    <t>AQ_ALIM_FreqConsChar ; AQ_ALIM_FreqConsCharPj</t>
  </si>
  <si>
    <t>AQ_ALIM_FreqConsLaitS ; AQ_ALIM_FreqConsLaitSPJ</t>
  </si>
  <si>
    <t>Milk</t>
  </si>
  <si>
    <t>AQ_ALIM_FreqConsPLait ; AQ_ALIM_FreqConsPLaitPJ</t>
  </si>
  <si>
    <t>AQ_ALIM_FreqConsDess ; AQ_ALIM_FreqConsDessPJ</t>
  </si>
  <si>
    <t>AQ_ALIM_FreqConsPLaitAL ; AQ_ALIM_FreqConsPLaitALPJ</t>
  </si>
  <si>
    <t>Cheeses*</t>
  </si>
  <si>
    <t>AQ_ALIM_FreqConsFromS ; AQ_ALIM_FreqConsFromSPJ</t>
  </si>
  <si>
    <t>AQ_ALIM_FreqConsFromAL ; AQ_ALIM_FreqConsFromALPJ</t>
  </si>
  <si>
    <t>White bread, breakfast rusks</t>
  </si>
  <si>
    <t>Whole wheat bread, buckwheat bread, whole grain bread, rye bread, whole wheat breakfast rusks</t>
  </si>
  <si>
    <t>Breakfast cereal</t>
  </si>
  <si>
    <t>AQ_ALIM_FreqConsPainB ; AQ_ALIM_FreqConsPainBPJ</t>
  </si>
  <si>
    <t>AQ_ALIM_FreqConsPainC ; AQ_ALIM_FreqConsPainCPJ</t>
  </si>
  <si>
    <t>AQ_ALIM_FreqConsCereal ; AQ_ALIM_FreqConsCerealPJ</t>
  </si>
  <si>
    <t>AQ_ALIM_FreqConsRiz ; AQ_ALIM_FreqConsRizPJ</t>
  </si>
  <si>
    <t>AQ_ALIM_FreqConsLegSec ; AQ_ALIM_FreqConsLegSecPj</t>
  </si>
  <si>
    <t>AQ_ALIM_FreqConsLegCru ; AQ_ALIM_FreqConsLegCruPj</t>
  </si>
  <si>
    <t>Raw or cooked vegetables</t>
  </si>
  <si>
    <t>AQ_ALIM_FreqConsFruiF ; AQ_ALIM_FreqConsFruiFPJ</t>
  </si>
  <si>
    <t>AQ_ALIM_FreqConsPlaC ; AQ_ALIM_FreqConsPlaCPJ</t>
  </si>
  <si>
    <t>AQ_ALIM_FreqConsPlaCAL ; AQ_ALIM_FreqConsPlaCALPJ</t>
  </si>
  <si>
    <t>AQ_ALIM_FreqConsFast ; AQ_ALIM_FreqConsFastPJ</t>
  </si>
  <si>
    <t>AQ_ALIM_FreqConsAlFrit ; AQ_ALIM_FreqConsAlFritPJ</t>
  </si>
  <si>
    <t>Crisps, crackers, peanuts and other snacks</t>
  </si>
  <si>
    <t>AQ_ALIM_FreqConsBisSal ; AQ_ALIM_FreqConsBisSalPJ</t>
  </si>
  <si>
    <t>AQ_ALIM_FreqConsPatis ; AQ_ALIM_FreqConsPatisPj</t>
  </si>
  <si>
    <t>Pastries, cakes, vienoiseries</t>
  </si>
  <si>
    <t>AQ_ALIM_FreqConsBisc ; AQ_ALIM_FreqConsBiscPJ</t>
  </si>
  <si>
    <t>AQ_ALIM_FreqConsBiscAL ; AQ_ALIM_FreqConsBiscALPJ</t>
  </si>
  <si>
    <t>Butter, margarine (at breakfast, on the side, when preparing meals)</t>
  </si>
  <si>
    <t>Oil (seasoning or cooking)</t>
  </si>
  <si>
    <t>AQ_ALIM_FreqConsBeurM ; AQ_ALIM_FreqConsBeurMPJ</t>
  </si>
  <si>
    <t>AQ_ALIM_FreqConsHuil ; AQ_ALIM_FreqConsHuilPJ</t>
  </si>
  <si>
    <t>AQ_ALIM_FreqConsSodaAL ; AQ_ALIM_FreqConsSodaALPJ</t>
  </si>
  <si>
    <t>AQ_ALIM_FreqConsCafe ; AQ_ALIM_FreqConsCafePJ</t>
  </si>
  <si>
    <t>AQ_ALIM_FreqConsThe ; AQ_ALIM_FreqConsThePJ</t>
  </si>
  <si>
    <t>Coffee</t>
  </si>
  <si>
    <t>Tea</t>
  </si>
  <si>
    <t>Shop-bought fruit juice or nectar</t>
  </si>
  <si>
    <t>AQ_ALIM_FreqConsJus ; AQ_ALIM_FreqConsJusPJ</t>
  </si>
  <si>
    <t>AQ_ALIM_FreqConsSodaA ; AQ_ALIM_FreqConsSodaAPJ</t>
  </si>
  <si>
    <t>Energy drinks (Red bull, Monster, etc), excluding coffee and sport drinks</t>
  </si>
  <si>
    <t>AQ_ALIM_FreqConsEnerg ; AQ_ALIM_FreqConsEnergPJ</t>
  </si>
  <si>
    <t>AQ_ALIM_TypGras</t>
  </si>
  <si>
    <t>AQ_ALIM_TypHuil</t>
  </si>
  <si>
    <t>AQ_ALIM_NbSucreAL</t>
  </si>
  <si>
    <t>AQ_ALIM_MangeSale</t>
  </si>
  <si>
    <t>AQ_CAPRESP_PbNezM01 ; AQ_CAPRESP_PbNezM02 ; AQ_CAPRESP_PbNezM03 ; AQ_CAPRESP_PbNezM04 ; AQ_CAPRESP_PbNezM05 ; AQ_CAPRESP_PbNezM06 ; AQ_CAPRESP_PbNezM07 ; AQ_CAPRESP_PbNezM08 ; AQ_CAPRESP_PbNezM09 ; AQ_CAPRESP_PbNezM10 ; AQ_CAPRESP_PbNezM11 ; AQ_CAPRESP_PbNezM12</t>
  </si>
  <si>
    <t>AQ_SF12_PhysScore_i</t>
  </si>
  <si>
    <t>AQ_SF12_MentScore_i</t>
  </si>
  <si>
    <t>Affections des os et des articulations :</t>
  </si>
  <si>
    <t>Affections urinaires et génitales :</t>
  </si>
  <si>
    <t>Quelle est votre satisfaction concernant :</t>
  </si>
  <si>
    <t>Quelles étaient les raisons de votre dernière visite chez le dentiste ? (plusieurs réponses possibles)</t>
  </si>
  <si>
    <t>En semaine ou en période de travail, le plus souvent :</t>
  </si>
  <si>
    <t>Les jours de repos ou de vacances, le plus souvent :</t>
  </si>
  <si>
    <t>AQ_SOMMEIL_MatinSoir</t>
  </si>
  <si>
    <t>AQ_SOMMEIL_Ronfle</t>
  </si>
  <si>
    <t>AQ_SOMMEIL_RfleFreq</t>
  </si>
  <si>
    <t>AQ_SOMMEIL_RfleForce</t>
  </si>
  <si>
    <t>AQ_SOMMEIL_RfleGeneAutrui</t>
  </si>
  <si>
    <t>AQ_SOMMEIL_Apne</t>
  </si>
  <si>
    <t>AQ_SOMMEIL_ApneFreq</t>
  </si>
  <si>
    <t>AQ_SOMMEIL_FatigDorm</t>
  </si>
  <si>
    <t>AQ_SOMMEIL_FatigDormFreq</t>
  </si>
  <si>
    <t>AQ_SOMMEIL_FatigJourFreq</t>
  </si>
  <si>
    <t>AQ_SOMMEIL_FatigJour</t>
  </si>
  <si>
    <t>AQ_SOMMEIL_DortRoule</t>
  </si>
  <si>
    <t>AQ_SOMMEIL_DortRouleFreq</t>
  </si>
  <si>
    <t>AQ_SOMMEIL_ApneTrait</t>
  </si>
  <si>
    <t>AQ_SOMMEIL_ApneApp</t>
  </si>
  <si>
    <t>AQ_SOMMEIL_ApneOrthese</t>
  </si>
  <si>
    <t>AQ_SOMMEIL_ApneTpsDispositif</t>
  </si>
  <si>
    <t>AQ_SOMMEIL_ApneNuitDispositif</t>
  </si>
  <si>
    <t>AQ_SOMMEIL_MesureCou</t>
  </si>
  <si>
    <t>AQ_SOMMEIL_ReveilNuit</t>
  </si>
  <si>
    <t>AQ_SOMMEIL_RepReveilNuit</t>
  </si>
  <si>
    <t>AQ_SOMMEIL_PbSommeil</t>
  </si>
  <si>
    <t>AQ_ACTPHY_NbjIntense ; AQ_ACTPHY_NbjIntenseN</t>
  </si>
  <si>
    <t>AQ_ACTPHY_NbjModere ; AQ_ACTPHY_NbjModereN</t>
  </si>
  <si>
    <t>AQ_ACTPHY_NbjMarche ; AQ_ACTPHY_NbjMarcheN</t>
  </si>
  <si>
    <t>AQ_SANTE_Logement</t>
  </si>
  <si>
    <t>AQ_SANTE_Quartier</t>
  </si>
  <si>
    <t>AQ_SANTE_RelProches</t>
  </si>
  <si>
    <t>AQ_SANTE_Loisirs</t>
  </si>
  <si>
    <t>AQ_SANTE_VieMenee</t>
  </si>
  <si>
    <t>AQ_DENT_RaisMoiCtrl</t>
  </si>
  <si>
    <t>AQ_DENT_RaisDocCtrl</t>
  </si>
  <si>
    <t>AQ_DENT_RaisMal</t>
  </si>
  <si>
    <t>AQ_DENT_RaisTrait</t>
  </si>
  <si>
    <t>AQ_DENT_RaisEsthe</t>
  </si>
  <si>
    <t>AQ_DENT_RaisAutre</t>
  </si>
  <si>
    <t>AQ_DENT_RaisNSP</t>
  </si>
  <si>
    <t>AQ_DENT_Renonce</t>
  </si>
  <si>
    <t>AQ_DENT_RenCher</t>
  </si>
  <si>
    <t>AQ_DENT_RenDelais</t>
  </si>
  <si>
    <t>AQ_DENT_RenTemps</t>
  </si>
  <si>
    <t>AQ_DENT_RenLoin</t>
  </si>
  <si>
    <t>AQ_DENT_RenPeur</t>
  </si>
  <si>
    <t>AQ_DENT_RenAttend</t>
  </si>
  <si>
    <t>AQ_DENT_RenPasBon</t>
  </si>
  <si>
    <t>AQ_DENT_RenAutre</t>
  </si>
  <si>
    <t>AQ_DENT_RenTDentier</t>
  </si>
  <si>
    <t>AQ_DENT_RenTCouron</t>
  </si>
  <si>
    <t>AQ_DENT_RenTImplant</t>
  </si>
  <si>
    <t>AQ_DENT_RenTDetart</t>
  </si>
  <si>
    <t>AQ_DENT_RenTGencive</t>
  </si>
  <si>
    <t>AQ_DENT_RenTAutre</t>
  </si>
  <si>
    <t>AQ_DENT_MalGenciv</t>
  </si>
  <si>
    <t>AQ_DENT_EvalDent</t>
  </si>
  <si>
    <t>AQ_DENT_TraitGencive</t>
  </si>
  <si>
    <t>AQ_DENT_DentBouge</t>
  </si>
  <si>
    <t>AQ_DENT_PerdOs</t>
  </si>
  <si>
    <t>AQ_DENT_Anomalie</t>
  </si>
  <si>
    <t>AQ_DENT_MoyenComple</t>
  </si>
  <si>
    <t>AQ_DENT_BainBouche</t>
  </si>
  <si>
    <t>AQ_DENT_GencivSaigne</t>
  </si>
  <si>
    <t>AQ_DENT_Bourrage</t>
  </si>
  <si>
    <t>AQ_DENT_Dechausse</t>
  </si>
  <si>
    <t>AQ_DENT_Retracte</t>
  </si>
  <si>
    <t>AQ_SANTE_Travail ; AQ_SANTE_TravailPas</t>
  </si>
  <si>
    <t>AQ_FEMME_Enceinte</t>
  </si>
  <si>
    <t>AQ_FOYVIE_SitFam</t>
  </si>
  <si>
    <t>In the home where you live more often, do you live:</t>
  </si>
  <si>
    <t>AQ_FOYVIE_Enfants</t>
  </si>
  <si>
    <t>AQ_FOYVIE_EnfantsNb</t>
  </si>
  <si>
    <t>AQ_PEAU_CouleurCheveux</t>
  </si>
  <si>
    <t>AQ_PEAU_CouleurYeux</t>
  </si>
  <si>
    <t>AQ_PEAU_CouleurPeau</t>
  </si>
  <si>
    <t>AQ_PEAU_CoupSoleil</t>
  </si>
  <si>
    <t>AQ_PEAU_IntBronze</t>
  </si>
  <si>
    <t>AQ_PEAU_Profil</t>
  </si>
  <si>
    <t>AQ_PEAU_GrainBeaute</t>
  </si>
  <si>
    <t>AQ_PEAU_TacheRousseur</t>
  </si>
  <si>
    <t>AQ_PEAU_AdoCoupSol</t>
  </si>
  <si>
    <t>AQ_PEAU_AdoCoupSolNB</t>
  </si>
  <si>
    <t>AQ_PEAU_AdoCoupSolGrave</t>
  </si>
  <si>
    <t>AQ_PEAU_AdoCoupSolPele</t>
  </si>
  <si>
    <t>AQ_PEAU_AdoCoupSolSyst</t>
  </si>
  <si>
    <t>AQ_PEAU_AdultCoupSol</t>
  </si>
  <si>
    <t>AQ_PEAU_AdultCoupSolNB</t>
  </si>
  <si>
    <t>AQ_PEAU_AdultCoupSolGrave</t>
  </si>
  <si>
    <t>AQ_PEAU_AdultCoupSolPele</t>
  </si>
  <si>
    <t>AQ_PEAU_Vitiligo</t>
  </si>
  <si>
    <t>AQ_PEAU_VitiligoAn ; AQ_PEAU_VitiligoNSP</t>
  </si>
  <si>
    <t>AQ_PEAU_Verneuil</t>
  </si>
  <si>
    <t>AQ_PEAU_VerneuilAn ; AQ_PEAU_VerneuilNSP</t>
  </si>
  <si>
    <t>AQ_PEAU_PeladeDiag</t>
  </si>
  <si>
    <t>Maladies endocriniennes et métaboliques :</t>
  </si>
  <si>
    <t>AQ_ALIM_NbSucre</t>
  </si>
  <si>
    <t>INTERNET AND HEALTH</t>
  </si>
  <si>
    <t>Osteoporosis</t>
  </si>
  <si>
    <t>Depression</t>
  </si>
  <si>
    <t>Bipolar disorder, manic-depressive syndrome</t>
  </si>
  <si>
    <t>Hay fever, rhinitis, allergic rhinitis</t>
  </si>
  <si>
    <t>Douleurs articulaires ou musculaires : épaule</t>
  </si>
  <si>
    <t>Joint or muscle pain: shoulder</t>
  </si>
  <si>
    <t>Douleurs articulaires ou musculaires : coude, main</t>
  </si>
  <si>
    <t>Joint or muscle pain: elbow, hand</t>
  </si>
  <si>
    <t>Douleurs articulaires ou musculaires : genou, hanche</t>
  </si>
  <si>
    <t>Joint or muscle pain: knee, hip</t>
  </si>
  <si>
    <t>Quand avez-vous de pertes d'urine ? (Plusieurs réponses possibles)</t>
  </si>
  <si>
    <t>Soft drinks, flavoured drink DIET or ZERO</t>
  </si>
  <si>
    <t>Si oui, ce souffle au cœur vous a-t-il été découvert au cours des 12 derniers mois ? [O ; N]</t>
  </si>
  <si>
    <t>Si oui, ces problèmes ont-ils duré plus de 4 semaines de suite ? [O ; N]</t>
  </si>
  <si>
    <t>Aimez-vous manger très salé ou resalez-vous vos plats avant de les avoir goûtés ? [O ; N]</t>
  </si>
  <si>
    <t>If yes, was this heart murmur detected over the last 12 months? [Y ; N]</t>
  </si>
  <si>
    <t>If yes, did the problems last more than 4 consecutive weeks? [Y ; N]</t>
  </si>
  <si>
    <t>Are you living with someone at the moment? [Y ; N]</t>
  </si>
  <si>
    <t>S16V1</t>
  </si>
  <si>
    <t>S16V2</t>
  </si>
  <si>
    <t>En regardant la télévision</t>
  </si>
  <si>
    <t>X</t>
  </si>
  <si>
    <t>AQ_SOMMEIL_SemDurTranc_i ; AQ_SOMMEIL_HeurDormi_i</t>
  </si>
  <si>
    <t>During the week or work period, most often:</t>
  </si>
  <si>
    <t>Days of rest or vacation, most often:</t>
  </si>
  <si>
    <t>What is your satisfaction regarding:</t>
  </si>
  <si>
    <t>I didn't feel like eating, I lacked appetite</t>
  </si>
  <si>
    <t>I felt like I could not get out of my depression, even with the help of my family and friends</t>
  </si>
  <si>
    <t>I felt that I was as good as others</t>
  </si>
  <si>
    <t>I had difficulties concentrating on what I was doing</t>
  </si>
  <si>
    <t>I felt depressed</t>
  </si>
  <si>
    <t>I had the feeling that every action was an effort</t>
  </si>
  <si>
    <t>I felt confident for the future</t>
  </si>
  <si>
    <t>I thought that my life was a failure</t>
  </si>
  <si>
    <t>I felt apprehensive</t>
  </si>
  <si>
    <t>I did not sleep well</t>
  </si>
  <si>
    <t>I was happy</t>
  </si>
  <si>
    <t>I spoke less than usual</t>
  </si>
  <si>
    <t>I felt alone</t>
  </si>
  <si>
    <t>Others were hostile towards me</t>
  </si>
  <si>
    <t>I made the most of life</t>
  </si>
  <si>
    <t>I had crying fits</t>
  </si>
  <si>
    <t>I felt sad</t>
  </si>
  <si>
    <t>I felt that nobody liked me</t>
  </si>
  <si>
    <t>I lacked spirit</t>
  </si>
  <si>
    <t>Fruits frais (y compris pressés)</t>
  </si>
  <si>
    <t>Fresh fruit (including squeezed)</t>
  </si>
  <si>
    <t>Do you enjoy very salty food, or do you add salt to your food before having tasted it? [Y ; N]</t>
  </si>
  <si>
    <t>ALCOOL</t>
  </si>
  <si>
    <t>ÉVÉNEMENTS DE VIE</t>
  </si>
  <si>
    <t>■</t>
  </si>
  <si>
    <t>□</t>
  </si>
  <si>
    <t>▐</t>
  </si>
  <si>
    <t>Enter x 
for selection</t>
  </si>
  <si>
    <t>Insérer x 
pour la sélection</t>
  </si>
  <si>
    <t>AQ_MODVIE_DENT</t>
  </si>
  <si>
    <t>AQ_MODVIE_ACTPHY</t>
  </si>
  <si>
    <t>AQ_ALIM_FreqConsPate ; AQ_ALIM_FreqConsPatePJ</t>
  </si>
  <si>
    <t>AQ_ACTPHY_NbhIntense ; AQ_ACTPHY_NbhIntenseNSP</t>
  </si>
  <si>
    <t>AQ_ACTPHY_NbhModere ; AQ_ACTPHY_NbhModereNSP</t>
  </si>
  <si>
    <t>AQ_ACTPHY_NbhMarcheJour ; AQ_ACTPHY_NbhMarcheJourN</t>
  </si>
  <si>
    <t>Viande (bœuf, veau, agneau, porc, etc.)</t>
  </si>
  <si>
    <t>Charcuterie et abats (jambon, pâté, lard, boudin, andouillettes, etc.)</t>
  </si>
  <si>
    <t>Desserts sucrés (entremets, crèmes desserts, fromage blanc, etc.)*</t>
  </si>
  <si>
    <t>Féculents (pâtes, pommes de terre, riz, semoule, etc.)</t>
  </si>
  <si>
    <t>Plats cuisinés du commerce (en conserve, surgelés, traiteur : couscous, cassoulet, choucroute, etc.)*</t>
  </si>
  <si>
    <t>Aliments frits (frites, chips, beignets, viandes ou poissons panés, etc.)</t>
  </si>
  <si>
    <t>Soda (Orangina, Schweppes, etc.), flawoured sweet drinks (Oasis, Ice tea, etc.)*</t>
  </si>
  <si>
    <t>Assis(e), inactif(ve) dans un lieu public (théâtre, cinéma, réunion, etc.)</t>
  </si>
  <si>
    <t>Volaille (poulet, dinde, etc.)</t>
  </si>
  <si>
    <t>Poisson ou fruits de mer</t>
  </si>
  <si>
    <t>Produits laitiers (petits-suisses, yaourts, fromage blanc, etc.)*</t>
  </si>
  <si>
    <t>Riz complet ou brun, pâtes complètes, etc.</t>
  </si>
  <si>
    <t>Légumes secs (lentilles, haricots blancs, pois chiches, etc.)</t>
  </si>
  <si>
    <t>Plats de restauration rapide (hamburgers, kebab, sandwiches, pizzas, quiches, etc.)</t>
  </si>
  <si>
    <t>Boisson énergisante (Red bull, Monster, etc.) (à l'exclusion du café et des boissons pour sportifs)</t>
  </si>
  <si>
    <t>AQ_ACTPHY_NbhAssis ; AQ_ACTPHY_NbhAssisN</t>
  </si>
  <si>
    <t>AQ_ALIM_Magarin</t>
  </si>
  <si>
    <t>AQ_SOMMEIL_AuLit</t>
  </si>
  <si>
    <t>AQ_SOMMEIL_TpsEndort</t>
  </si>
  <si>
    <t>AQ_SOMMEIL_ReveilNMoy</t>
  </si>
  <si>
    <t>AQ_SOMMEIL_ReveilJour</t>
  </si>
  <si>
    <t>AQ_SOMMEIL_Leve</t>
  </si>
  <si>
    <t>AQ_SOMMEIL_RepAuLit</t>
  </si>
  <si>
    <t>AQ_SOMMEIL_RepEteinLum</t>
  </si>
  <si>
    <t>AQ_SOMMEIL_RepTpsEndort</t>
  </si>
  <si>
    <t>AQ_SOMMEIL_RepReveilNMoy</t>
  </si>
  <si>
    <t>AQ_SOMMEIL_RepReveilJour</t>
  </si>
  <si>
    <t>AQ_SOMMEIL_RepLeve</t>
  </si>
  <si>
    <t>AQ_SOMMEIL_TpsBesoin</t>
  </si>
  <si>
    <t>AQ_SOMMEIL_EteinLum</t>
  </si>
  <si>
    <t>s19</t>
  </si>
  <si>
    <t>Est-ce que votre mère a travaillé durant les périodes suivantes :</t>
  </si>
  <si>
    <t>Si vous ne souhaitez pas répondre, cochez cette case</t>
  </si>
  <si>
    <t>Faire le ménage à votre domicile :</t>
  </si>
  <si>
    <t>Dépoussiérer, balayer, passer l’aspirateur ou battre les tapis</t>
  </si>
  <si>
    <t>Passer la serpillière ou lessiver les sols</t>
  </si>
  <si>
    <t>Nettoyer la cuvette des toilettes</t>
  </si>
  <si>
    <t>Nettoyer la salle d’eau ou de bain</t>
  </si>
  <si>
    <t>Nettoyer la cuisine</t>
  </si>
  <si>
    <t>Lustrer, cirer le parquet ou les meubles</t>
  </si>
  <si>
    <t>Nettoyer les vitres ou les miroirs</t>
  </si>
  <si>
    <t>Eau de javel, chlore ou produit pour blanchir</t>
  </si>
  <si>
    <t>Ammoniac</t>
  </si>
  <si>
    <t>Alcool (éthanol, méthanol, alcool ménager, alcool à brûler...)</t>
  </si>
  <si>
    <t>Détachants et autres solvants</t>
  </si>
  <si>
    <t>Cires liquides ou solides et produits pour lustrer (sol, meubles)</t>
  </si>
  <si>
    <t>Lingettes nettoyantes ou désinfectantes</t>
  </si>
  <si>
    <t>Produits de nettoyage parfumés</t>
  </si>
  <si>
    <t>Produits d’entretien ‘Bio’ ou ‘Verts’</t>
  </si>
  <si>
    <t>Produits faits maison</t>
  </si>
  <si>
    <t>Spray pour les meubles, tables ou plans de travail</t>
  </si>
  <si>
    <t>Spray pour les vitres ou miroirs</t>
  </si>
  <si>
    <t>Spray pour la douche, baignoire ou lavabos</t>
  </si>
  <si>
    <t>Spray pour laver le sol</t>
  </si>
  <si>
    <t>Spray pour dégraisser ou nettoyer le four</t>
  </si>
  <si>
    <t>Spray pour rafraîchir l’air, anti-mauvaises odeurs</t>
  </si>
  <si>
    <t>Spray insecticide, pesticide ou acaricide</t>
  </si>
  <si>
    <t>Spray pour plaque de cuisson, écran, tapis, rideaux, enlever les taches...</t>
  </si>
  <si>
    <t>Parfums d’ambiance, désodorisants d’intérieur, senteurs liquides ou solides</t>
  </si>
  <si>
    <t>Bougies parfumées, encens</t>
  </si>
  <si>
    <t>Rafraîchisseur d’air électrique</t>
  </si>
  <si>
    <t>Rafraîchisseur d’air, produit anti-mauvaises odeurs en spray ou aérosol</t>
  </si>
  <si>
    <t>Votre logement a-t-il :</t>
  </si>
  <si>
    <t>Les critiques suivantes s'appliquent-elles à votre logement ?</t>
  </si>
  <si>
    <t xml:space="preserve">Effectuer les activités de ménage suivantes : </t>
  </si>
  <si>
    <t>Utiliser les produits suivants quelle que soit leur forme (liquide, mousse, poudre, spray…) :</t>
  </si>
  <si>
    <t>Utiliser les sprays suivants quelle que soit leur forme (atomiseur, bombe aérosol, vaporisateur, pulvérisateur…) :</t>
  </si>
  <si>
    <t>AQ_HIST_carnets</t>
  </si>
  <si>
    <t>AQ_HIST_poidsnais</t>
  </si>
  <si>
    <t>AQ_HIST_tailnais</t>
  </si>
  <si>
    <t>AQ_HIST_naismoisg</t>
  </si>
  <si>
    <t>AQ_HIST_naisavterme</t>
  </si>
  <si>
    <t>AQ_HIST_agegest</t>
  </si>
  <si>
    <t>AQ_HIST_cesar</t>
  </si>
  <si>
    <t>AQ_HIST_allait</t>
  </si>
  <si>
    <t>AQ_HIST_allaittps</t>
  </si>
  <si>
    <t>AQ_HIST_8anssil</t>
  </si>
  <si>
    <t>AQ_HIST_mertravenceint</t>
  </si>
  <si>
    <t>AQ_HIST_mertrav1an</t>
  </si>
  <si>
    <t>AQ_HIST_18anssil</t>
  </si>
  <si>
    <t>AQ_FOYVIE_log1an</t>
  </si>
  <si>
    <t>AQ_FOYVIE_logquoi</t>
  </si>
  <si>
    <t>AQ_FOYVIE_appartetage</t>
  </si>
  <si>
    <t>AQ_FOYVIE_nbperslog</t>
  </si>
  <si>
    <t>AQ_FOYVIE_cave</t>
  </si>
  <si>
    <t>AQ_FOYVIE_caveeau</t>
  </si>
  <si>
    <t>AQ_FOYVIE_caveeau12m</t>
  </si>
  <si>
    <t>AQ_FOYVIE_videsan</t>
  </si>
  <si>
    <t>AQ_FOYVIE_logchauf</t>
  </si>
  <si>
    <t>AQ_FOYVIE_logodeur</t>
  </si>
  <si>
    <t>AQ_FOYVIE_loghumid</t>
  </si>
  <si>
    <t>AQ_FOYVIE_logbuee</t>
  </si>
  <si>
    <t>AQ_FOYVIE_logtach</t>
  </si>
  <si>
    <t>AQ_FOYVIE_logtachbas</t>
  </si>
  <si>
    <t>AQ_FOYVIE_logventil</t>
  </si>
  <si>
    <t>AQ_FOYVIE_logventilbouch</t>
  </si>
  <si>
    <t>AQ_FOYVIE_logaer</t>
  </si>
  <si>
    <t>AQ_FOYVIE_logaerete</t>
  </si>
  <si>
    <t>AQ_FOYVIE_logaerhiver</t>
  </si>
  <si>
    <t>AQ_FOYVIE_logdeg</t>
  </si>
  <si>
    <t>AQ_FOYVIE_logdegfini</t>
  </si>
  <si>
    <t>AQ_FOYVIE_logdegfiniqd</t>
  </si>
  <si>
    <t>AQ_FOYVIE_agematela</t>
  </si>
  <si>
    <t>AQ_FOYVIE_plantint</t>
  </si>
  <si>
    <t>AQ_FOYVIE_plantintnb</t>
  </si>
  <si>
    <t>AQ_FOYVIE_aidmenage</t>
  </si>
  <si>
    <t>AQ_FOYVIE_nbjmenag</t>
  </si>
  <si>
    <t>AQ_FOYVIE_nbjpous</t>
  </si>
  <si>
    <t>AQ_FOYVIE_nbjserp</t>
  </si>
  <si>
    <t>AQ_FOYVIE_nbjtoilet</t>
  </si>
  <si>
    <t>AQ_FOYVIE_nbjsdb</t>
  </si>
  <si>
    <t>AQ_FOYVIE_nbjcirer</t>
  </si>
  <si>
    <t>AQ_FOYVIE_nbjvitres</t>
  </si>
  <si>
    <t>AQ_FOYVIE_nbjamoniac</t>
  </si>
  <si>
    <t>AQ_FOYVIE_nbjalcool</t>
  </si>
  <si>
    <t>AQ_FOYVIE_nbjsolvant</t>
  </si>
  <si>
    <t>AQ_FOYVIE_nbjcire</t>
  </si>
  <si>
    <t>AQ_FOYVIE_nbjparfume</t>
  </si>
  <si>
    <t>AQ_FOYVIE_nbjbio</t>
  </si>
  <si>
    <t>AQ_FOYVIE_nbjmaison</t>
  </si>
  <si>
    <t>AQ_FOYVIE_nbjspraytab</t>
  </si>
  <si>
    <t>AQ_FOYVIE_nbjsprayvit</t>
  </si>
  <si>
    <t>AQ_FOYVIE_nbjspraydouch</t>
  </si>
  <si>
    <t>AQ_FOYVIE_nbjspraysol</t>
  </si>
  <si>
    <t>AQ_FOYVIE_nbjsprayfour</t>
  </si>
  <si>
    <t>AQ_FOYVIE_nbjsprayrep</t>
  </si>
  <si>
    <t>AQ_FOYVIE_nbjsprayair</t>
  </si>
  <si>
    <t>AQ_FOYVIE_nbjspraypest</t>
  </si>
  <si>
    <t>AQ_FOYVIE_nbjspraycui</t>
  </si>
  <si>
    <t>AQ_FOYVIE_nbtpsprod</t>
  </si>
  <si>
    <t>AQ_FOYVIE_nbjparfum</t>
  </si>
  <si>
    <t>AQ_FOYVIE_nbjbougie</t>
  </si>
  <si>
    <t>AQ_FOYVIE_nbjrafraichel</t>
  </si>
  <si>
    <t>AQ_FOYVIE_nbjrafraich</t>
  </si>
  <si>
    <t>AQ_FOYVIE_surface ; AQ_FOYVIE_surfacensp</t>
  </si>
  <si>
    <t>AQ_HIST_nbfreresoeur ; AQ_HIST_nbfreresoeurnsp</t>
  </si>
  <si>
    <t>AQ_HIST_rangnais ; AQ_HIST_rangnaisnsp</t>
  </si>
  <si>
    <t>AQ_HIST_diplpere ; AQ_HIST_diplpereps</t>
  </si>
  <si>
    <t>AQ_HIST_diplmere ; AQ_HIST_diplmereps</t>
  </si>
  <si>
    <t>AQ_DENT_DernVisit</t>
  </si>
  <si>
    <t>AQ_FOYVIE_WebCherNSP</t>
  </si>
  <si>
    <t>AQ_FOYVIE_AvecAutre</t>
  </si>
  <si>
    <t>AQ_FOYVIE_AvecAscNb</t>
  </si>
  <si>
    <t>AQ_FOYVIE_AvecAutNb</t>
  </si>
  <si>
    <t>Pour quelle(s) raison(s) suivez-vous ce régime ? (plusieurs réponses possibles)</t>
  </si>
  <si>
    <t>Autres :</t>
  </si>
  <si>
    <t>Affections respiratoires :</t>
  </si>
  <si>
    <t>AQ_COMPORT_AlcLJAucune ; AQ_COMPORT_AlcVAucune ; AQ_COMPORT_AlcSAucune ; AQ_COMPORT_AlcDAucune</t>
  </si>
  <si>
    <t xml:space="preserve"> AQ_COMPORT_AlcLJBierNbV ; AQ_COMPORT_AlcVBierNbV ; AQ_COMPORT_AlcSBierNbV ; AQ_COMPORT_AlcDBierNbV</t>
  </si>
  <si>
    <t>AQ_COMPORT_AlcLJVinNbV ; AQ_COMPORT_AlcVVinNbV ; AQ_COMPORT_AlcSVinNbV ; AQ_COMPORT_AlcDVinNbV</t>
  </si>
  <si>
    <t>AQ_COMPORT_AlcLJFortNbV ; AQ_COMPORT_AlcVFortNbV ; AQ_COMPORT_AlcSFortNbV ; AQ_COMPORT_AlcDFortNbV</t>
  </si>
  <si>
    <t>AQ_COMPORT_AlcLJApeNbV ; AQ_COMPORT_AlcVApeNbV ; AQ_COMPORT_AlcSApeNbV ; AQ_COMPORT_AlcDApeNbV</t>
  </si>
  <si>
    <t>AQ_COMPORT_AlcLJCockNbV ; AQ_COMPORT_AlcVCockNbV ; AQ_COMPORT_AlcSCockNbV ; AQ_COMPORT_AlcDCockNbV</t>
  </si>
  <si>
    <t xml:space="preserve">Aucune boisson alcoolisée </t>
  </si>
  <si>
    <t>No alcoholic beverages</t>
  </si>
  <si>
    <t xml:space="preserve">Bière, cidre </t>
  </si>
  <si>
    <t>Beer, cider</t>
  </si>
  <si>
    <t xml:space="preserve">Vin, champagne ; (Rouge, blanc, rosé) </t>
  </si>
  <si>
    <t>Wine, champagne (red, white, pink)</t>
  </si>
  <si>
    <t>Spirits (Whisky, Vodka, Pastis, etc.</t>
  </si>
  <si>
    <t>Apéritif (Suze, Martini, etc.)</t>
  </si>
  <si>
    <t xml:space="preserve">Premix ; Nb de bouteilles de 30 cl </t>
  </si>
  <si>
    <t>Premix; No. of 30 cl bottles</t>
  </si>
  <si>
    <t xml:space="preserve">Cocktail; (Gin tonic, Punch, Téquila sunrise, etc.) </t>
  </si>
  <si>
    <t>Cocktail (Gin tonic, Punch, Tequila sunrise, etc.)</t>
  </si>
  <si>
    <t>AQ_HIST_pcm1date ; AQ_HIST_pcm1poids ; AQ_HIST_pcm1tail ; AQ_HIST_pcm1cran</t>
  </si>
  <si>
    <t>AQ_HIST_pcm2date ; AQ_HIST_pcm2poids ; AQ_HIST_pcm2tail ; AQ_HIST_pcm2cran</t>
  </si>
  <si>
    <t>AQ_HIST_pcm3date ; AQ_HIST_pcm3poids ; AQ_HIST_pcm3tail ; AQ_HIST_pcm3cran</t>
  </si>
  <si>
    <t>AQ_HIST_pcm4date ; AQ_HIST_pcm4poids ; AQ_HIST_pcm4tail ; AQ_HIST_pcm4cran</t>
  </si>
  <si>
    <t>AQ_HIST_pcm5date ; AQ_HIST_pcm5poids ; AQ_HIST_pcm5tail ; AQ_HIST_pcm5cran</t>
  </si>
  <si>
    <t>AQ_HIST_ascmeran ; AQ_HIST_ascmerlieu ; AQ_HIST_ascmerdep ; AQ_HIST_ascmercom</t>
  </si>
  <si>
    <t>AQ_HIST_ascperan ; AQ_HIST_ascperlieu ; AQ_HIST_ascperdep ; AQ_HIST_ascpercom</t>
  </si>
  <si>
    <t>Did your mother work during the following periods :</t>
  </si>
  <si>
    <t>Does your dwelling have :</t>
  </si>
  <si>
    <t>Do the following criticisms apply to your dwelling?</t>
  </si>
  <si>
    <t>Perform the following housekeeping activities:</t>
  </si>
  <si>
    <t>Use the following products whatever their form (liquid, foam, powder, spray ...):</t>
  </si>
  <si>
    <t>Use the following sprays whatever their form (atomizer, aerosol can, spray ...):</t>
  </si>
  <si>
    <t>Mop or leach floors</t>
  </si>
  <si>
    <t xml:space="preserve">Clean the toilet bowl </t>
  </si>
  <si>
    <t>Clean the bathroom or bath</t>
  </si>
  <si>
    <t>Clean the kitchen</t>
  </si>
  <si>
    <t>Polish, parquet or furniture</t>
  </si>
  <si>
    <t>Clean windows or mirrors</t>
  </si>
  <si>
    <t>Dust, sweep, vacuum or beat the carpets</t>
  </si>
  <si>
    <t>Homemade products</t>
  </si>
  <si>
    <t xml:space="preserve">Scented cleaning products </t>
  </si>
  <si>
    <t xml:space="preserve">Cleaning or disinfecting wipes </t>
  </si>
  <si>
    <t>Liquid or solid waxes and polishing products (floor, furniture)</t>
  </si>
  <si>
    <t>Stain removers and other solvents</t>
  </si>
  <si>
    <t>Ammonia</t>
  </si>
  <si>
    <t>Spray for cooktop, screen, carpet, curtains, stain removal …</t>
  </si>
  <si>
    <t>Insecticide, pesticide or acaricide spray</t>
  </si>
  <si>
    <t>Spray to refresh the air, anti-bad smells</t>
  </si>
  <si>
    <t>Spray for ironing (only commercial products intended to facilitate ironing, ironing)</t>
  </si>
  <si>
    <t>Spray to degrease or clean the oven</t>
  </si>
  <si>
    <t>Spray for the shower, bath or washbasin</t>
  </si>
  <si>
    <t>Spray for furniture, tables or worktops</t>
  </si>
  <si>
    <t>Spray for windows or mirrors</t>
  </si>
  <si>
    <t>Air freshener, anti-odor product spray or aerosol</t>
  </si>
  <si>
    <t>Electric air cooler</t>
  </si>
  <si>
    <t>Scented candles, incense</t>
  </si>
  <si>
    <t>Room fragrances, indoor air fresheners, liquid or solid scents</t>
  </si>
  <si>
    <t>Respiratory disease:</t>
  </si>
  <si>
    <t>Cardiovascular disease:</t>
  </si>
  <si>
    <t>Bone and joint disease:</t>
  </si>
  <si>
    <t>Digestive disorders:</t>
  </si>
  <si>
    <t>Eye diseases:</t>
  </si>
  <si>
    <t>Urinary tract and genital diseases:</t>
  </si>
  <si>
    <t>Mental disorders:</t>
  </si>
  <si>
    <t>Neurological diseases:</t>
  </si>
  <si>
    <t>Other:</t>
  </si>
  <si>
    <t>INTERNET ET SANTÉ</t>
  </si>
  <si>
    <t>Spray pour le repassage (uniquement les produits du commerce destinés à faciliter le repassage, le défroissage) :</t>
  </si>
  <si>
    <t>CHARACTERISCTIC OF HOUSING AND HOUSEHOLD PRODUCTS</t>
  </si>
  <si>
    <t>Selon les informations que vous trouverez dans votre carnet de santé, renseignez UNE des 4 informations suivantes :</t>
  </si>
  <si>
    <t>Grand-mère maternelle</t>
  </si>
  <si>
    <t>Mère</t>
  </si>
  <si>
    <t>Grand-père maternel</t>
  </si>
  <si>
    <t>Père</t>
  </si>
  <si>
    <t>Grand-mère paternelle</t>
  </si>
  <si>
    <t>Grand-père paternel</t>
  </si>
  <si>
    <t>Maternal grandmother</t>
  </si>
  <si>
    <t>Maternal grandfather</t>
  </si>
  <si>
    <t>Father</t>
  </si>
  <si>
    <t>Paternal grandmother</t>
  </si>
  <si>
    <t>Mother</t>
  </si>
  <si>
    <t>Avez-vous eu ces problèmes de nez dans les 12 derniers mois ? [O ; N]</t>
  </si>
  <si>
    <t>Have you suffered these nose problems over the past 12 months? [Y ; N]</t>
  </si>
  <si>
    <t>Which type of care did you give up?</t>
  </si>
  <si>
    <t>Mariage, PACS ;</t>
  </si>
  <si>
    <t>Décès de votre conjoint(e) ;</t>
  </si>
  <si>
    <t>Décès d'un enfant ;</t>
  </si>
  <si>
    <t>Tentative de suicide ;</t>
  </si>
  <si>
    <t>Violences subies dans un lieu public, au travail ou dans la sphère familiale (insultes, agression, brutalités physiques, harcèlement, etc.) ;</t>
  </si>
  <si>
    <t>Aucun de ces événements ;</t>
  </si>
  <si>
    <t>Autre(s) ;</t>
  </si>
  <si>
    <t>Marriage, civil partnership ;</t>
  </si>
  <si>
    <t>Divorce, separation ;</t>
  </si>
  <si>
    <t>Death of your spouse ;</t>
  </si>
  <si>
    <t>Death of a child ;</t>
  </si>
  <si>
    <t>Death that affected you seriously (other than that of a spouse or child) ;</t>
  </si>
  <si>
    <t>Suicide attempt ;</t>
  </si>
  <si>
    <t>Violence suffered in a public place, at work, or in the family circle (insults, physical brutality, harassment, etc.) ;</t>
  </si>
  <si>
    <t>None of these events ;</t>
  </si>
  <si>
    <t>Other(s) ;</t>
  </si>
  <si>
    <t>Des soins dentaires ;</t>
  </si>
  <si>
    <t>Des lunettes, verres, montures, lentilles ;</t>
  </si>
  <si>
    <t>Une consultation d'un médecin généraliste ;</t>
  </si>
  <si>
    <t>Une consultation d'un médecin spécialiste ;</t>
  </si>
  <si>
    <t>Une consultation d'un autre professionnel de santé (infirmière, kinésithérapeute, etc.) ;</t>
  </si>
  <si>
    <t>Un examen complémentaire (analyse de sang, acte d'imagerie, etc.) ;</t>
  </si>
  <si>
    <t>Dental care ;</t>
  </si>
  <si>
    <t>Prescription glasses, lenses, spectacle frames, contact lenses ;</t>
  </si>
  <si>
    <t>A general pactitioner consultation ;</t>
  </si>
  <si>
    <t>A specialist consultation ;</t>
  </si>
  <si>
    <t>Another health care consultation (nurse, physiotherapist, etc.) ;</t>
  </si>
  <si>
    <t>Additional medical act (blood test, medical imagery act, etc.) ;</t>
  </si>
  <si>
    <t>La pillule, précisez laquelle ;</t>
  </si>
  <si>
    <t>Le préservatif masculin (capote) ;</t>
  </si>
  <si>
    <t>Pour éviter une grossesse ;</t>
  </si>
  <si>
    <t>Pour vous protéger ou protéger votre partenaire des infections sexuellement transmissibles ;</t>
  </si>
  <si>
    <t>Contraceptive pill, which one? ;</t>
  </si>
  <si>
    <t>Male condom ;</t>
  </si>
  <si>
    <t>To avoid becoming pregnant ;</t>
  </si>
  <si>
    <t>To protect yourself or your partner from sexually transmitted diseases ;</t>
  </si>
  <si>
    <t>Un traitement hormonal, par voie orale (comprimés) ou cutanée (patch, gel) ;</t>
  </si>
  <si>
    <t>Un traitement pas homéopathie ou acupuncture ;</t>
  </si>
  <si>
    <t>A hormonal treatment, by oral (tablets) or dermal route (patch, gel) ;</t>
  </si>
  <si>
    <t>A homeopathic or acupuncture treatment ;</t>
  </si>
  <si>
    <t>Un traitement à base de plantes :
                      &gt;  Précisez s'il s'agit de phyto-oestrogènes (dont le soja) : [O ; N ; Je ne sais pas] ;</t>
  </si>
  <si>
    <t>A plant-derived treatment:
               &gt;  Please specify whether these are phyto-oestrogens (including soya): [Y ; N ; I don't know];</t>
  </si>
  <si>
    <t>▫</t>
  </si>
  <si>
    <t>Accident (circulation routière, domestique, du travail, lié à une activité sportive, chute, etc.) ;</t>
  </si>
  <si>
    <t>Pour une raison médicale sans lien avec un problème de surpoids (allergie alimentaire, régime sans sel) ;</t>
  </si>
  <si>
    <t>Pour maigrir ;</t>
  </si>
  <si>
    <t>Pour ne pas prendre du poids ;</t>
  </si>
  <si>
    <t>Pour rester en forme ;</t>
  </si>
  <si>
    <t>Pour un problème de surpoids ou d'obésité ;</t>
  </si>
  <si>
    <t>Pour ne pas prendre du poids, rester en forme ou raison esthétique ;</t>
  </si>
  <si>
    <t>Accident (road traffic, domestic, occupational, sports-related, fall, etc.);</t>
  </si>
  <si>
    <t>For a medical reason unrelated to a weight or food allergy problem (food allergy, low-sodium diet);</t>
  </si>
  <si>
    <t>To become slimmer;</t>
  </si>
  <si>
    <t>To avoid putting on weight;</t>
  </si>
  <si>
    <t>To remain fit;</t>
  </si>
  <si>
    <t>For a problem relating to being overweight or obesity;</t>
  </si>
  <si>
    <t>So as not to put on weight, to stay in shape or for aesthetic reasons;</t>
  </si>
  <si>
    <t>Sur un forum ;</t>
  </si>
  <si>
    <t>Les risques liés à la sexualité, comme le sida ou les infections sexuellement transmissibles ;</t>
  </si>
  <si>
    <t>La contraception ou les méthodes pour éviter une grossesse ;</t>
  </si>
  <si>
    <t>La nutrition, la prise de poids ou certains troubles alimentaires ;</t>
  </si>
  <si>
    <t>La grossesse ou la maternité ;</t>
  </si>
  <si>
    <t>La santé ou les maladies de l'enfant ;</t>
  </si>
  <si>
    <t>L'alcool ;</t>
  </si>
  <si>
    <t>Le tabac ;</t>
  </si>
  <si>
    <t>Le cannabis ou d'autres drogues illicites ;</t>
  </si>
  <si>
    <t>Sur un site d'information ;</t>
  </si>
  <si>
    <t>Acariens ou poussières de maison ;</t>
  </si>
  <si>
    <t>Animaux ;</t>
  </si>
  <si>
    <t>Pollution atmosphérique ;</t>
  </si>
  <si>
    <t>Changement de temps ;</t>
  </si>
  <si>
    <t>Tabac ;</t>
  </si>
  <si>
    <t>Pollens ;</t>
  </si>
  <si>
    <t>Air froid ;</t>
  </si>
  <si>
    <t>Jamais ;</t>
  </si>
  <si>
    <t>Avant de pouvoir arriver aux toilettes ;</t>
  </si>
  <si>
    <t>Quand vous toussez ou éternuez ;</t>
  </si>
  <si>
    <t>Quand vous dormez ;</t>
  </si>
  <si>
    <t>Quand vous avez une activité physique ou quand vous faites de l'exercice ;</t>
  </si>
  <si>
    <t>Quand vous avez fini d'uriner et vous êtes rhabillé(e) ;</t>
  </si>
  <si>
    <t>Sans cause apparente ;</t>
  </si>
  <si>
    <t>J'y suis allé(e) de moi-même pour un examen de contrôle ou un détartrage ;</t>
  </si>
  <si>
    <t>Quelque chose n'allait pas, me gênait ou me faisait mal ;</t>
  </si>
  <si>
    <t>J'y suis allé(e) pour un traitement à la suite d'un précédent examen fait par le dentiste ;</t>
  </si>
  <si>
    <t>J'y suis allé(e) parce que je voulais améliorer l'esthétique de mes dents ;</t>
  </si>
  <si>
    <t>Je n'en avais pas les moyens, c'était trop cher ;</t>
  </si>
  <si>
    <t>Le délai pour avoir un rendez-vous était trop long ;</t>
  </si>
  <si>
    <t>Le dentiste était trop éloigné, j'avais des difficultés de transport pour m'y rendre ;</t>
  </si>
  <si>
    <t>Je n'avais pas le temps ;</t>
  </si>
  <si>
    <t>J'ai eu peur d'aller chez le dentiste car cela fait mal ;</t>
  </si>
  <si>
    <t>J'ai préféré attendre au cas où les choses s'arrangeraient d'elles-mêmes ;</t>
  </si>
  <si>
    <t>Je ne connaissais pas de bon dentiste ;</t>
  </si>
  <si>
    <t>Un dentier ;</t>
  </si>
  <si>
    <t>Une couronne ou un bridge ;</t>
  </si>
  <si>
    <t>Un implant dentaire ;</t>
  </si>
  <si>
    <t>Un détartrage ;</t>
  </si>
  <si>
    <t>Des soins de gencive (soins parodontaux) ;</t>
  </si>
  <si>
    <t>Etudiant(e), lycéen(ne), stagiaire, apprenti(e), etc. ;</t>
  </si>
  <si>
    <t>Demandeur d'emploi ou à la recherche d'un emploi ;</t>
  </si>
  <si>
    <t>Retraité(e) ou retiré(e) des affaires ;</t>
  </si>
  <si>
    <t>Ne travaille pas pour raisons de santé (invalidité, maladie chronique, etc.). Précisez le motif ;</t>
  </si>
  <si>
    <t>Sans activité professionnelle ;</t>
  </si>
  <si>
    <t>Occupe un emploi, y compris si il;elle est temporairement en arrêt de travail (arrêt maladie, congé sans solde ou disponibilité, congé maternité ; paternité ; d'adoption ; parental) ;</t>
  </si>
  <si>
    <t>Ne travaille pas pour raisons de santé (invalidité, maladie chronique, etc.) ;</t>
  </si>
  <si>
    <t>Sexuality-related risks, like AIDS or sexually transmitted disease (STD);</t>
  </si>
  <si>
    <t>Contraception or other method preventing pregnancy;</t>
  </si>
  <si>
    <t>Nutrition, weight gain or eating disorder;</t>
  </si>
  <si>
    <t>Pregnancy or motherhood;</t>
  </si>
  <si>
    <t>Alcohol;</t>
  </si>
  <si>
    <t>Tobacco;</t>
  </si>
  <si>
    <t>Cannabis or other illicit drugs;</t>
  </si>
  <si>
    <t>On a webforum;</t>
  </si>
  <si>
    <t>On a website;</t>
  </si>
  <si>
    <t>Dust mites or household dust;</t>
  </si>
  <si>
    <t>Animals;</t>
  </si>
  <si>
    <t>Atmospheric pollution;</t>
  </si>
  <si>
    <t>Change of weather;</t>
  </si>
  <si>
    <t>Smoking;</t>
  </si>
  <si>
    <t>Pollens;</t>
  </si>
  <si>
    <t>Cold air;</t>
  </si>
  <si>
    <t>Other(s);</t>
  </si>
  <si>
    <t>Never;</t>
  </si>
  <si>
    <t>Before getting to the toilet;</t>
  </si>
  <si>
    <t>When coughing or sneezing;</t>
  </si>
  <si>
    <t>When you are asleep;</t>
  </si>
  <si>
    <t>When undertaking a physical effort or exercising;</t>
  </si>
  <si>
    <t>When you have finished urinating and you have got dressed again;</t>
  </si>
  <si>
    <t>For no apparent reason;</t>
  </si>
  <si>
    <t>I went there on my own for a check-up or descaling;</t>
  </si>
  <si>
    <t>I have been called by the dentist for a check-up or descaling;</t>
  </si>
  <si>
    <t>Something was wrong, bothering me or hurting me;</t>
  </si>
  <si>
    <t>I went there for treatment following a previous examination by the dentist;</t>
  </si>
  <si>
    <t>I went because I wanted to improve the aesthetics of my teeth;</t>
  </si>
  <si>
    <t>Other;</t>
  </si>
  <si>
    <t>I couldn't afford it, too expensive;</t>
  </si>
  <si>
    <t>The deadline for an appointment was too long;</t>
  </si>
  <si>
    <t>I didn't have the time;</t>
  </si>
  <si>
    <t>The dentist was too far away, I had trouble getting to and from the dentist;</t>
  </si>
  <si>
    <t>I'm afraid to go to the dentist because it hurts;</t>
  </si>
  <si>
    <t>I preferred to wait in case things got better by themselves;</t>
  </si>
  <si>
    <t>I didn't know a good dentist;</t>
  </si>
  <si>
    <t>A denture;</t>
  </si>
  <si>
    <t>A tooth crown;</t>
  </si>
  <si>
    <t>A dental implant;</t>
  </si>
  <si>
    <t>Descaling;</t>
  </si>
  <si>
    <t>Gingiva care;</t>
  </si>
  <si>
    <t>Student, pupil, trainee, apprentice, etc.;</t>
  </si>
  <si>
    <t>Unemployed or job seeker;</t>
  </si>
  <si>
    <t>Retired or no longer in business;</t>
  </si>
  <si>
    <t>Does not work for health reasons (disability, chronic illness, etc.). Specify the reason;</t>
  </si>
  <si>
    <t>No professional activity;</t>
  </si>
  <si>
    <t>Has a job, including if he ; she is on temporary leave (sick leave, unpaid leave or availability, maternity ; paternity ; adoption ; parental leave);</t>
  </si>
  <si>
    <t>Does not work for health reasons (disability, chronic illness, etc.);</t>
  </si>
  <si>
    <t>Arrival of children in your home (birth, adoption, your spouse's child(ren) or child(ren) from a previous union, etc.);</t>
  </si>
  <si>
    <t>.{S1, S2} Infection sexuellement transmissible (herpès génital, condylomes, chlamydiae, etc.)
.{S3 et suivants} Infection sexuellement transmissible (herpès génital, condylomes, chlamydiae, autre)</t>
  </si>
  <si>
    <t>.{S1} Bronchite chronique, BPCO, insuffisance respiratoire
.{S2 et suivants} Bronchite chronique, BPCO, emphysème, insuffisance respiratoire</t>
  </si>
  <si>
    <t>.{S1} Chronic bronchitis, COPD, respiratory failure
.{S2 and following} Chronic bronchitis, COPD, emphysema, respiratory failure</t>
  </si>
  <si>
    <t>.{S1, S2} Sexually transmitted infection (genital herpes, condyloma, chlamydia, etc.)
.{S3 and following} Sexually transmitted infection (genital herpes, condyloma, chlamydia, other)</t>
  </si>
  <si>
    <t>You are filling in this questionnaire: [Alone ; with the help of a friend of family member]</t>
  </si>
  <si>
    <t>According to the information found in your child health record, fill in ONE of the 4 following information:</t>
  </si>
  <si>
    <t>If you don't wish to answer, tick this box</t>
  </si>
  <si>
    <t>Bleach, chlorine or bleaching product</t>
  </si>
  <si>
    <t>Alcohol (ethanol, methanol, rubbing alcohol, methylated spirit etc.)</t>
  </si>
  <si>
    <t xml:space="preserve">"Organic" or "Green" cleaning products </t>
  </si>
  <si>
    <t>Spray to wash the floor</t>
  </si>
  <si>
    <t>COMPLÉMENTAIRE SANTÉ</t>
  </si>
  <si>
    <t>Mesure 3</t>
  </si>
  <si>
    <t>Mesure 2</t>
  </si>
  <si>
    <t>Mesure 1</t>
  </si>
  <si>
    <t>Mesure 4</t>
  </si>
  <si>
    <t>Examen du 24e mois</t>
  </si>
  <si>
    <t>Cuisine</t>
  </si>
  <si>
    <t>Salle de séjour</t>
  </si>
  <si>
    <t>Votre chambre à coucher</t>
  </si>
  <si>
    <t>Une autre pièce</t>
  </si>
  <si>
    <t>Questions filtrées de 3e niveau</t>
  </si>
  <si>
    <t>Questions filtrées ou listées de 2e niveau</t>
  </si>
  <si>
    <t>Avez-vous posé ou répondu à une question sur ce forum ? [O ; N] ;</t>
  </si>
  <si>
    <t>Je ne sais pas.</t>
  </si>
  <si>
    <t>Des problèmes de santé ponctuels, des maladies, des traitements ou des médicaments.</t>
  </si>
  <si>
    <t>Autre, précisez.</t>
  </si>
  <si>
    <t>Autre.</t>
  </si>
  <si>
    <t>Autre(s) raison(s) médicale(s) (ex. acné, problème hormonal, etc.).</t>
  </si>
  <si>
    <t>Si oui de 1er niveau équivalent à 4-QN</t>
  </si>
  <si>
    <t>Si oui de 2e niveau équivalent à 5-QN</t>
  </si>
  <si>
    <t>Other reason(s) (vegetarian, personal or religious belief).</t>
  </si>
  <si>
    <t>Autre(s) raison(s) (végétarien, conviction personnelle ou religieuse, etc.).</t>
  </si>
  <si>
    <t>Occasional health trouble, diseases, treatments or medecines.</t>
  </si>
  <si>
    <t>I don't know.</t>
  </si>
  <si>
    <t>Don't know.</t>
  </si>
  <si>
    <t>Ne sait pas.</t>
  </si>
  <si>
    <t>All the time.</t>
  </si>
  <si>
    <t>Tout le temps.</t>
  </si>
  <si>
    <t>Other.</t>
  </si>
  <si>
    <t>Autre(s).</t>
  </si>
  <si>
    <t>Other, specify.</t>
  </si>
  <si>
    <t>Other medical reason(s) (e.g.: acne, hormonal problem, etc.).</t>
  </si>
  <si>
    <t>Measurement 2</t>
  </si>
  <si>
    <t xml:space="preserve">Measurement 4 </t>
  </si>
  <si>
    <t>24th month exam</t>
  </si>
  <si>
    <t xml:space="preserve">Bathroom </t>
  </si>
  <si>
    <t>Kitchen</t>
  </si>
  <si>
    <t>Living room</t>
  </si>
  <si>
    <t>Your bedroom</t>
  </si>
  <si>
    <t>Another room</t>
  </si>
  <si>
    <t>Have you lived in your home for at least a year? [Y ; N]</t>
  </si>
  <si>
    <t>Has it happened in the last 12 months ? [Y ; N]</t>
  </si>
  <si>
    <t>Has your home ever been damaged by water, for example as a result of broken pipes, leaks or floods? [Y ; N ; I don't know]</t>
  </si>
  <si>
    <t>Full-term birth (after 81/2 months of pregnancy) : [Y ; N ; I don't know]</t>
  </si>
  <si>
    <t>Were you born by cesarean section ? [Y ; N ; I don't know]</t>
  </si>
  <si>
    <t>Have you been breastfed by your mother or another person ? [Y ; N ; I don't know]</t>
  </si>
  <si>
    <t>When she was pregnant with you ? [Y ; N ; I don't know]</t>
  </si>
  <si>
    <t>During your firts year of life ? [Y ; N ; I don't know]</t>
  </si>
  <si>
    <t>When you were between 1 and 5 years old ? [Y ; N ; I don't know]</t>
  </si>
  <si>
    <t>When you were between 6 and 11 years old ? [Y ; N ; I don't know]</t>
  </si>
  <si>
    <t>When you were between 12 and 18 years old ? [Y ; N ; I don't know]</t>
  </si>
  <si>
    <t>Have ever had sneezing problems, a runny or blocked nose when not suffering from a cold or the flu? [Y ; N]</t>
  </si>
  <si>
    <t>Have you used any laxatives over the past month? [Y ; N]</t>
  </si>
  <si>
    <t>Have you ever had involuntary urine loss? [Y ; N]</t>
  </si>
  <si>
    <t>Do you ever wake up at night? [Y ; N]</t>
  </si>
  <si>
    <t>Do you ever feel tired or exhausted after sleeping? [Y ; N]</t>
  </si>
  <si>
    <t>Have you been drunk over the past 12 months? [Y ; N]</t>
  </si>
  <si>
    <t>Have you been awarded a new diploma over the past 12 months? [Y ; N]</t>
  </si>
  <si>
    <t>Can you conceal your child health record given to your parents at your birth ? [Y ; N]</t>
  </si>
  <si>
    <t>Cela s’est-il produit au cours des 12 derniers mois ? [O ; N]</t>
  </si>
  <si>
    <t>Autre(s) méthode(s) (patch, implant, méthodes naturelles, vasectomie du partenaire, ligature des trompes, etc.).</t>
  </si>
  <si>
    <t>Children health or children diseases;</t>
  </si>
  <si>
    <t>I have been annoyed by things that don't usually bother me</t>
  </si>
  <si>
    <t>Other method(s) (Patch, implant, natural methods, partner's vasectomy, tubal ligation, etc.).</t>
  </si>
  <si>
    <t>Intrauterine device (IUD), specify: [Copper ; Hormonal (MIRENA) ; Don't know] ;</t>
  </si>
  <si>
    <t>Un stérilet (Dispositif Intra Utérin, DIU), précisez : [Au cuivre ; Hormonal (MIRENA) ; Ne sait pas] ;</t>
  </si>
  <si>
    <t>AQ_COMPORT_TcCigtJNb ; AQ_COMPORT_TcCiglJNb ; AQ_COMPORT_TcPipeJNb ; AQ_COMPORT_TcCigrJNb</t>
  </si>
  <si>
    <t>AQ_COMPORT_CigElNbAn ; AQ_COMPORT_CigElAn</t>
  </si>
  <si>
    <t>AQ_COMPORT_CigElCi ; AQ_COMPORT_CigElNbCi ; AQ_COMPORT_CigElMl ; AQ_COMPORT_CigElNbMl</t>
  </si>
  <si>
    <t>AQ_COMPORT_CigElDos ; AQ_COMPORT_CigElDose</t>
  </si>
  <si>
    <t>AQ_FOYVIE_EnvAnimalChien ; AQ_FOYVIE_EnvAnimalChat ; AQ_FOYVIE_EnvAnimalPois ; AQ_FOYVIE_EnvAnimalRong ; AQ_FOYVIE_EnvAnimalOis ; AQ_FOYVIE_EnvAnimalAutre</t>
  </si>
  <si>
    <t>Si oui :</t>
  </si>
  <si>
    <t>If yes:</t>
  </si>
  <si>
    <t>Did you also have stinging or runny eyes when you had these nose problems? [Y ; N]</t>
  </si>
  <si>
    <t>Quelle et la situation actuelle de votre conjoint(e) vis-à-vis de l'emploi ? (plusieurs réponses possibles)</t>
  </si>
  <si>
    <t>AQ_FOYVIE_RelationSuiv</t>
  </si>
  <si>
    <t>Si non, avez-vous une relation amoureuse, sentimentale suivie ? [O ; N]</t>
  </si>
  <si>
    <t>AQ_FOYVIE_AvecEnf</t>
  </si>
  <si>
    <t>Does it happen sometimes that water stagnates on the ground? [Y ; N]</t>
  </si>
  <si>
    <t>Arrive-t-il parfois que de l’eau stagne sur le sol ? [O ; N]</t>
  </si>
  <si>
    <t>Si oui, combien de temps en moyenne :</t>
  </si>
  <si>
    <t>If yes, how much time on average:</t>
  </si>
  <si>
    <t>Vous remplissez ce questionnaire : [Seul(e) ; avec l'aide d'un proche]</t>
  </si>
  <si>
    <t>Si oui était-ce : [À l'effort ; Au repos]</t>
  </si>
  <si>
    <t>if yes, was it: [During exertion ; At rest]</t>
  </si>
  <si>
    <t>Biscuits sucrés, barres chocolatées ou de céréales, bonbons, chocolat, etc.*</t>
  </si>
  <si>
    <t>Sweet biscuits, chocolate bars or cereal bars, sweets, chocolate, etc.*</t>
  </si>
  <si>
    <t>Fast food meals (hamburgers, kebabs, sandwiches, pizzas, quiches, etc.)</t>
  </si>
  <si>
    <t>Fied food (chips, crisps, doughnuts, battered meat or fish, etc.)</t>
  </si>
  <si>
    <t>Shop-bought ready meals (tinned, frozen, delicatessen : couscous, sausage and bean hotpot, sauerkraut, etc.)*</t>
  </si>
  <si>
    <t>Dried vegetables (lentils, white kidney beans, broad beans, chick peas, etc.)</t>
  </si>
  <si>
    <t>Brown rice, whole wheat pasta, etc.</t>
  </si>
  <si>
    <t>Starchy foods (pasta, potatoes, rice, semolina, etc.)</t>
  </si>
  <si>
    <t>Sweet desserts (puddings, creamy desserts, fromage frais, etc.)*</t>
  </si>
  <si>
    <t>Dairy products (milk, petit suisse cheese, yoghurt, cottage cheese, etc.)*</t>
  </si>
  <si>
    <t>Delicatessen and offal (ham, pâté, bacon, black pudding, chitterling sausage, etc.)</t>
  </si>
  <si>
    <t>Meet (beef, veal, lamb, pork, etc.)</t>
  </si>
  <si>
    <t>Poultry (chicken, turkey, etc.)</t>
  </si>
  <si>
    <t>Produits laitiers et desserts "ALLÉGÉS" (à 0 % ou 20 %)</t>
  </si>
  <si>
    <t>Fromages "ALLÉGÉS"</t>
  </si>
  <si>
    <t>Plats cuisinés du commerce "ALLÉGÉS"</t>
  </si>
  <si>
    <t>Biscuits sucrés, barres chocolatées ou de céréales, bonbons, chocolat, etc. ""ALLÉGÉS""</t>
  </si>
  <si>
    <t>Dairy products and desserts "LOW-FAT" (0% or 20%)</t>
  </si>
  <si>
    <t>Cheeses "LOW-FAT"</t>
  </si>
  <si>
    <t>Sweet biscuits, chocolate or cereal bars, sweets, chocolate, etc. ""LOW-FAT""</t>
  </si>
  <si>
    <t>Shop-bought ready meals "LOW-FAT"</t>
  </si>
  <si>
    <t>.{S1 à S3} Polyarthrite rhumatoïde, spondylarthrite ankylosante ou pseudo polyarthrite rhizomélique (PPR)
.{S15 et suivants} Polyarthrite rhumatoïde, spondylarthrite (SPA)</t>
  </si>
  <si>
    <t>Comment jugez-vous votre état de santé général ?
- [très bon | A | B | C | D | E | F | G | H | très mauvais]</t>
  </si>
  <si>
    <t>Autres problèmes de santé, y compris psychiques {S3 et suivants} 
- (indiquez une seule pathologie par ligne) x 3 lignes</t>
  </si>
  <si>
    <t>Au cours des 12 derniers mois, avez-vous utilisé Internet pour chercher des informations ou des conseils sur la santé ? 
- [Oui ; Non ; Je n'utilise pas Internet]</t>
  </si>
  <si>
    <t>Globalement, les informations de santé que vous avez obtenues sur Internet vous semblent-elles fiables ? 
- [Oui, tout à fait ; Oui, plutôt ; Non, pas vraiment ; Non, pas du tout]</t>
  </si>
  <si>
    <t>Globalement, les informations que vous avez trouvées sur Internet ont-elles changé la façon dont vous vous occupez de votre santé ?
 - [Oui, tout à fait ; Oui, plutôt ; Non, pas vraiment ; Non, pas du tout]</t>
  </si>
  <si>
    <t>Dans l'ensemble, pensez-vous que votre santé est :
- [Excellente ; Très bonne ; Bonne ; Médiocre ; Mauvaise]</t>
  </si>
  <si>
    <t>Efforts physiques modérés tels que déplacer une table, passer l'aspirateur, jouer aux boules
- [Oui, beaucoup limité(e) ; Oui, un peu limité(e) ; Non, pas du tout limité(e)]</t>
  </si>
  <si>
    <t>Monter plusieurs étages par l'escalier 
- [Oui, beaucoup limité(e) ; Oui, un peu limité(e) ; Non, pas du tout limité(e)]</t>
  </si>
  <si>
    <t>Avez-vous accompli moins de choses que vous auriez souhaité ?
- [En permanence ; Très souvent ; Quelquefois ; Rarement ; Jamais]</t>
  </si>
  <si>
    <t>Avez-vous eu des difficultés à faire votre travail ou toute autre activité (par exemple, cela vous a demandé un effort supplémentaire) ? 
- [En permanence ; Très souvent ; Quelquefois ; Rarement ; Jamais]</t>
  </si>
  <si>
    <t>Avez-vous fait ce que vous aviez à faire avec moins de soin et d'attention que d'habitude ?
- [En permanence ; Très souvent ; Quelquefois ; Rarement ; Jamais]</t>
  </si>
  <si>
    <t>Vous vous êtes senti(e) calme et détendu(e) ?
- [En permanence ; Très souvent ; Quelquefois ; Rarement ; Jamais]</t>
  </si>
  <si>
    <t>Vous vous êtes senti(e) débordant(e) d'énergie ?
- [En permanence ; Très souvent ; Quelquefois ; Rarement ; Jamais]</t>
  </si>
  <si>
    <t>Vous vous êtes senti(e) triste et déprimée ?
- [En permanence ; Très souvent ; Quelquefois ; Rarement ; Jamais]</t>
  </si>
  <si>
    <t>Au cours de ces 4 dernières semaines, y a-t-il eu des moments où votre état de santé, physique ou émotionnel, vous a gêné(e) dans votre vie sociale et vos relations avec les autres, votre famille, vos amis, vos connaissances ?
- [En permanence ; Très souvent ; Quelquefois ; Rarement ; Jamais]</t>
  </si>
  <si>
    <t>Au cours du dernier mois, combien de fois en moyenne êtes-vous allé(e) à la selle ? 
- [Plus d'1 fois par jour ; 1 fois par jour ; Tous les 2 jours ; Tous les 3 à 4 jours ; Tous les 5 à 6 jours ; 1 fois dans la semaine ou moins]</t>
  </si>
  <si>
    <t>Si oui, combien de fois en moyenne ?
- [Tous les jours ou presque ; Assez souvent, 3 à 5 fois par semaine ; Occasionnellement 1 à 2 fois dans le mois]</t>
  </si>
  <si>
    <t>A quelle fréquence avez-vous des pertes d'urine ?
- [Jamais ; Environ 1 fois par semaine au maximum ; 2 à 3 fois par semaine ; Environ 1 fois par jour ; Plusieurs fois par jour ; Tout le temps]</t>
  </si>
  <si>
    <t>Quelle est la quantité habituelle de vos pertes d'urine (avec ou sans protection) ?
- [Nulle ; Une petite quantité ; Une quantité moyenne ; Une grande quantité]</t>
  </si>
  <si>
    <t>Au cours du dernier mois, indiquez combien de jours :
- [jamais ; 1à 3 jours ; 4 à 7 jours ; 8 à 14 jours ; 15 à 21 jours ; 22 à 31 jours]</t>
  </si>
  <si>
    <t>Pensez-vous être une personne : 
- [Tout à fait du matin ; Plutôt du matin ; Tout à fait du soir ; Plutôt du soir ; Ni du matin, ni du soir ; Les 2 : du matin et du soir ; Je ne sais pas]</t>
  </si>
  <si>
    <t>À quelle fréquence ?
- [Toutes les nuits ou presque ; 3 à 4 fois par semaine ; 1 à 2 fois par semaine ; 1 à 2 fois par mois ; Presque jamais]</t>
  </si>
  <si>
    <t>Quel est le niveau sonore de votre ronflement ? (Si besoin, demandez à votre entourage)
- [Légèrement plus fort que la respiration ; Comparable au bruit d'une conversation normale ; Plus fort qu'une conversation normale ; Très fort, s'entend d'une pièce voisine]</t>
  </si>
  <si>
    <t>Si oui, à quelle fréquence ?
- [Toutes les nuits ou presque ; 3 à 4 fois par semaine ; 1 à 2 fois par semaine ; 1 à 2 fois par mois ; Presque jamais]</t>
  </si>
  <si>
    <t>Vous arrive-t-il de vous assoupir ou de vous endormir en conduisant un véhicule ? 
- [O ; N ; Non concerné(e), je ne conduis pas de véhicule]</t>
  </si>
  <si>
    <t>Combien d’heures par nuit utilisez-vous en moyenne votre dispositif ?
- [Moins de 3 heures par nuit ; De 3 à 4 heures par nuit ; De 5 à 6 heures par nuit]</t>
  </si>
  <si>
    <t>Combien de nuits par semaine utilisez-vous en moyenne votre dispositif ?
- [Moins de 3 nuits par semaine ; De 3 à 5 nuits par semaine ; De 6 à 7 nuits par semaine]</t>
  </si>
  <si>
    <t>Avez-vous été capable de vous concentrer sur tout ce que vous faites ? 
- [Mieux que d'habitude ; Comme d'habitude ; Moins bien que d'habitude ; Beaucoup moins que d'habitude]</t>
  </si>
  <si>
    <t>Avez-vous manqué de sommeil à cause de vos soucis ? 
- [Pas du tout ; Pas plus que d'habitude ; Un peu plus que d'habitude ; Beaucoup plus que d'habitude]</t>
  </si>
  <si>
    <t>Vous êtes-vous senti(e) capable de prendre des décisions ? 
- [Plus que d'habitude ; Comme d'habitude ; Moins bien que d'habitude ; Beaucoup moins que d'habitude]</t>
  </si>
  <si>
    <t>Vous êtes-vous senti(e) constamment tendu(e) ou "stressé(e)" ? 
- [Pas du tout ; Pas plus que d'habitude ; Un peu plus que d'habitude ; Beaucoup plus que d'habitude]</t>
  </si>
  <si>
    <t>Avez-vous eu le sentiment de jouer un rôle utile dans la vie ? 
- [Plus que d'habitude ; Comme d'habitude ; Moins utile que d'habitude ; Beaucoup moins utile que d'habitude]</t>
  </si>
  <si>
    <t>Avez-vous eu le sentiment que nous ne pourriez pas surmonter vos difficultés ? 
- [Pas du tout ; Pas plus que d'habitude ; Un peu plus que d'habitude ; Beaucoup plus que d'habitude]</t>
  </si>
  <si>
    <t>Avez-vous été capable d'apprécier vos activités quotidiennes normales ? 
- [Plus que d'habitude ; Comme d'habitude ; Un peu moins que d'habitude ; Beaucoup moins que d'habitude]</t>
  </si>
  <si>
    <t>Avez-vous été capable de faire face à vos problèmes ? 
- [Mieux que d'habitude ; Comme d'habitude ; Un peu moins que d'habitude ; Beaucoup moins que d'habitude]</t>
  </si>
  <si>
    <t>Avez-vous été malheureux(se) et déprimé(e) ? 
- [Pas du tout ; Pas plus que d'habitude ; Un peu plus que d'habitude ; Beaucoup plus que d'habitude]</t>
  </si>
  <si>
    <t>Avez-vous perdu confiance en vous-même ? 
- [Pas du tout ; Pas plus que d'habitude ; Un peu plus que d'habitude ; Beaucoup plus que d'habitude]</t>
  </si>
  <si>
    <t>Vous êtes-vous considéré(e) comme quelqu'un qui ne valait rien ? 
- [Pas du tout ; Pas plus que d'habitude ; Un peu plus que d'habitude ; Beaucoup plus que d'habitude]</t>
  </si>
  <si>
    <t>Vous êtes-vous senti(e) raisonnablement heureux(e), tout bien considéré ? 
- [Plus que d'habitude ; Comme d'habitude ; Un peu moins que d'habitude ; Beaucoup moins que d'habitude]</t>
  </si>
  <si>
    <t>Au cours des 12 derniers mois, avez-vous renoncé à des soins dentaires dont vous aviez besoin ?
- [Je ne vais jamais ou presque jamais chez le dentiste ; Non, il n'est jamais arrivé que j'y renonce alors que j'en avais besoin ; Oui, au moins une fois j'y ai renoncé alors que j'en avais besoin]</t>
  </si>
  <si>
    <t>En général, comment évaluez-vous la santé de vos dents et de vos gencives ?
- [Excellente ; Très bonne ; Bonne ; Acceptable ; Mauvaise ; Je ne sais pas]</t>
  </si>
  <si>
    <t>En dehors du brossage habituel, combien de jours au cours de la dernière semaine avez-vous utilisé un moyen complémentaire (fil dentaire, brossettes interdentaires, hydropulseur, etc.) pour nettoyer vos dents ? 
- [0 jour ; 1 jour ; 2 jours ; 3 jours ; 4 jours ; 5 jours ; 6 jours ; 7 jours]</t>
  </si>
  <si>
    <t>En dehors du brossage habituel, combien de jours au cours de la dernière semaine avez-vous utilisé un bain de bouche ou un autre produit de rinçage pour soigner votre bouche ou vos gencives ? 
- [0 jour ; 1 jour ; 2 jours ; 3 jours ; 4 jours ; 5 jours ; 6 jours ; 7 jours]</t>
  </si>
  <si>
    <t>Quelle était la couleur naturelle de vos cheveux à 20 ans ?
- [Blancs ; Roux ; Blonds ; Châtains ; Bruns ; Noirs]</t>
  </si>
  <si>
    <t>Quelle est la couleur de vos yeux ?
- [Bleus ; Gris ; Verts ; noisettes ; Marrons ; Noirs]</t>
  </si>
  <si>
    <t>En hiver, sans bronzage, quelle est la couleur de la peau de votre visage ?
- [Albinos ; Laiteuse ; Claire ; Mate ; Noire]</t>
  </si>
  <si>
    <t>Vous arrive-t-il d'avoir des coups de soleil ?
- [Jamais ; Exceptionnellement ; Rarement ; Souvent ; Toujours]</t>
  </si>
  <si>
    <t>Quelle peut être l'intensité maximale de votre bronzage ?
- [Absente ; Légère ; Claire ; Foncée ; Très foncée]</t>
  </si>
  <si>
    <t>Lorsque vous étiez adolescent(e), combien aviez-vous de grains de beauté sur la peau ?
- [Aucun ; Très peu ; Peu ; Beaucoup]</t>
  </si>
  <si>
    <t>Lorsque vous étiez adolescent(e), combien aviez-vous de taches de rousseur sur le visage à la fin de l’été ?
- [Aucune ; Très peu ; Peu ; Beaucoup]</t>
  </si>
  <si>
    <t>Combien de fois approximativement avez-vous eu de coups de soleil ?
- [1 à 5 fois ; 6 à 10 fois ; Tous les étés ; Je ne sais pas]</t>
  </si>
  <si>
    <t>Quelle a été l’intensité de votre coup de soleil le plus grave ?
- [Simple rougeur non persistante ; Simple rougeur persistante ; Rougeur douloureuse de plus d'une journée ; Rougeur avec cloque]</t>
  </si>
  <si>
    <t>Sans protection, preniez-vous systématiquement un coup de soleil à chaque exposition ? 
- [O ; N ; J'avais toujours une protection solaire]</t>
  </si>
  <si>
    <t>Combien de fois approximativement avez-vous eu de coups de soleil ? 
- [1 à 5 fois ; 6 à 10 fois ; Tous les étés ; Je ne sais pas]</t>
  </si>
  <si>
    <t>En quelle année approximativement ce vitiligo a-t-il commencé ? 
- [AAAA ; Je ne sais pas]</t>
  </si>
  <si>
    <t>En quelle année approximativement cette maladie de Verneuil a-t-elle commencé ? 
- [AAAA ; Je ne sais pas]</t>
  </si>
  <si>
    <t>Cette pelade a-t-elle été diagnostiquée ou confirmée par :
- [Un(e) dermatologue ; Votre médecin traitant ; Un autre médecin ; Vous -même ; Je ne sais pas]</t>
  </si>
  <si>
    <t>Comment jugez-vous la sévérité de votre pelade ?
- [Pas du tout sévère |1|2|3|4||6|7|8|9|10|Extrêmement sévère]</t>
  </si>
  <si>
    <t>Actuellement, fumez-vous (sauf cigarette électronique) ? 
- [Oui (au moins une fois par jour) ; Non ou occasionnellement]</t>
  </si>
  <si>
    <t>Si oui, combien fumez-vous par jour en moyenne : 
- [De cigarettes [XX] ; De cigarillos [XX] ; De pipes [XX] ; De cigares [XX]]</t>
  </si>
  <si>
    <t>Combien utilisez-vous par jour en moyenne de :
- [cigarette(s) (si jetables) [XX] ; ml (si rechargeables) [XX]]</t>
  </si>
  <si>
    <t>Si oui, est-ce que vous en avez consommé : {S1 à S16} / Si oui, à quelle fréquence en avez-vous consommé ? {S17 et suivants}
- [Moins d'une fois par mois ; 1 à 2 fois par mois ; Au moins une fois par semaine ; Tous les jours ou presque]</t>
  </si>
  <si>
    <t>Que pensez-vous de la marque que vous fumez habituellement par rapport aux autres marques ? Elle est : 
- [Un peu moins nocive ; Équivalente ; Un peu plus nocive]</t>
  </si>
  <si>
    <t>L'aspect des paquets de cigarettes ou de tabac à rouler que vous achetez habituellement vous plaît-il ?
- [Oui, tout à fait ; Oui, plutôt ; Non, pas vraiment ; Non, pas du tout ; Je ne sais pas ; Je ne souhaite pas répondre]</t>
  </si>
  <si>
    <t>Vous arrive-t-il d'être gêné(e) de sortir votre paquet de cigarettes ou de tabac à rouler à la vue de tous à cause de son aspect ? 
- [Systématiquement ; Souvent ; Parfois ; Jamais ; Je ne sais pas ; Je ne souhaite pas répondre]</t>
  </si>
  <si>
    <t>Pensez-vous éprouver une gêne plus importante avec un paquet neutre, c'est-à-dire sans les couleurs et symboles habituels de la marque, et ne présentant que des avertissements sur les dangers du tabac ? 
- [Oui, tout à fait ; Oui, plutôt ; Non, pas vraiment ; Non, pas du tout ; Je ne sais pas ; Je ne souhaite pas répondre]</t>
  </si>
  <si>
    <t>Les affirmations ci-dessous portent sur les avertissements inscrits sur les paquets de cigarettes ou de tabac à rouler. Pour chacune d'elles, cochez la case qui correspond le mieux à votre ressenti :
- [Pas du tout d'accord ; Pas d'accord ; D'accord ; Tout à fait d'accord]</t>
  </si>
  <si>
    <t>Êtes-vous satisfait(e) de la qualité de vos relations avec les personnes de votre entourage ? (c’est-à-dire les personnes qui sont importantes pour vous actuellement)
- [très satisfait ; plutôt satisfait ; plutôt insatisfait ; insatisfait]</t>
  </si>
  <si>
    <t>En réfléchissant aux échanges que vous avez eus avec les personnes de votre entourage ces derniers temps, diriez-vous que:
- [Vous avez donné plus aux autres que vous n’avez reçu d’eux ; Vous avez donné autant que vous avez reçu ; Vous avez donné moins que vous n'avez reçu ]</t>
  </si>
  <si>
    <t>Auriez-vous besoin de plus de ce type d'aide que vous n’en recevez ?
- [Oui, beaucoup plus ; Oui, plus ; Oui, un peu plus ; Non, c’était suffisant]</t>
  </si>
  <si>
    <t>Si oui lequel:
- [Un chien ; Un chat ; Un poisson ; Un rongeur ; Un oiseau ; Un autre]</t>
  </si>
  <si>
    <t>Au total, combien de personnes (vous-même, conjoint(e), personne(s) à charge… ) contribuent aux revenus de votre foyer quelle qu'en soit l'origine (salaire, retraite, prestation sociale, patrimoine, etc.) ? 
- [XX personne(s) contribue(nt) au revenu du foyer]</t>
  </si>
  <si>
    <t>Au cours des 12 derniers mois, y a-t-il eu des moments où vous avez rencontré de réelles difficultés financières pour faire face à vos besoins (alimentation, loyer, EDF, emprunts, etc.) ? 
- [Non ; Oui, occasionnellement ; Oui, régulièrement]</t>
  </si>
  <si>
    <t>Quand vous pensez aux 12 prochains mois, quelle confiance avez-vous en votre situation professionnelle ? Vous êtes : 
- [Très confiant(e) ; Assez confiant(e) ; Pas très confiant(e) ; Pas confiant(e) du tout ; Non concerné(e)]</t>
  </si>
  <si>
    <t>Avez-vous trouvé (ou pensez-vous trouver dans un avenir proche) un emploi qui corresponde à vos études et à votre qualification?
- [Oui, certainement ; Oui, probablement ; Non, probablement pas ; Non certainement pas]</t>
  </si>
  <si>
    <t>Pensez-vous avoir (ou que vous aurez) une situation professionnelle meilleure que celle de vos parents ?
- [Oui, certainement ; Oui, probablement ; Non, probablement pas ; Non certainement pas]</t>
  </si>
  <si>
    <t>Pensez-vous que vous allez réussir sur le plan professionnel (salaire, stabilité de l'emploi, poste en cohérence avec vos compétences, etc.) ?
- [Oui, certainement ; Oui, probablement ; Non, probablement pas ; Non certainement pas]</t>
  </si>
  <si>
    <t>Actuellement, utilisez vous un moyen de contraception ?
- [O ; N ; Je suis enceinte ; Je suis ménopausée]</t>
  </si>
  <si>
    <t>Comment l'avez-vous obtenue ?
- [Par votre employeur (entreprise ou administration) ; 
- Par l'employeur de votre conjoint(e) ; 
- Par votre ancien employeur ou l'ancien employeur de votre conjoint ; 
- Auprès de votre sécurité sociale étudiante ; 
- Vous êtes encore couvert(e) par la complémentaire de vos parents ; 
- Par une démarche personnelle ; Autre.]</t>
  </si>
  <si>
    <t>Au cours des 12 derniers mois, avez-vous fait une demande d'aide à la Complémentaire santé (ACS), aussi appelée "chèque santé" ? Il s'agit d'une aide financière accordée par l'Assurance maladie, sous conditions de ressources, pour payer une partie de la cotisation de la mutuelle: 
- [O ; N ; Ne se rappelle pas]</t>
  </si>
  <si>
    <t>Si oui, votre demande a-t-elle été :
- [Acceptée et vous l'avez utilisée ; Acceptée, mais vous ne l'avez pas utilisée ; Refusée ; Elle est en cours d'instruction]</t>
  </si>
  <si>
    <t>Remplissez-vous vous-même votre déclaration d'impôts ? 
- [Oui ; Non, je ne le fais plus ; Non, je ne l'ai jamais fait]</t>
  </si>
  <si>
    <t>Actuellement, utilisez-vous une carte de paiement (carte bleue, visa, etc.) ? 
- [Oui ; Non, j'ai arrêté de l'utiliser ; Non, je n'en ai jamais eu]</t>
  </si>
  <si>
    <t>Pensez-vous que votre alimentation est équilibrée ?
- [Tout à fait | A | B | C | D | E | F | G | H | Pas du tout]</t>
  </si>
  <si>
    <t>Combien de sucre (blanc, brun, roux, etc.) consommez-vous par jour ? (nombre de morceaux ou de cuillerées à café ajoutés à votre café, thé, yaourt, etc.) 
- [0 ou rarement ; 1 ou 2 ; 3 ou 4 ; 5 ou plus]</t>
  </si>
  <si>
    <t>Combien de sucre allégé ou édulcorant (aspartame, stévia, sirop d'agave, etc.) consommez-vous par jour ? (nombre de morceaux, sucrettes ou de cuillerées à café ajoutés à votre café, thé, yaourt, etc.) 
- [0 ou rarement ; 1 ou 2 ; 3 ou 4 ; 5 ou plus]</t>
  </si>
  <si>
    <t>Quel type de matière grasse utilisez-vous le plus souvent pour cuire les aliments ? (une seule réponse)
- [Beurre ; Beurre allégé ; Huile ; Margarine ; Autre(s)]</t>
  </si>
  <si>
    <t>Quel(s) type(s) d'huile utilisez-vous le plus souvent pour l'assaisonnement ou la cuisson ? (2 réponses maximum)
- [Tournesol ; Arachide ; Colza ; Huile de mélange (type Isio 4) ; Olive ; Autre(s)]</t>
  </si>
  <si>
    <t>&gt;&gt;&gt;&gt; LISTE DES ALIMENTS
NB : Pour ceux marqués d'une *, répondez en excluant les produits "ALLÉGÉS" ou lights. Ils font l'objet de questions spécifiques.
- [Jamais ou presque ; Moins d'1 fois par semaine ; Environ 1 fois par semaine ; 2 à 3 fois par semaine ; 4 à 6 fois par semaine ; 1 fois par jour ou plus. Dans ce cas combien de fois ou d'unités par jour ?]</t>
  </si>
  <si>
    <t>&gt;&gt;&gt; LISTE DES BOISSONS
- [Jamais ou presque ; Moins d'1 fois par semaine ; Environ 1 fois par semaine ; 2 à 3 fois par semaine ; 4 à 6 fois par semaine ; 1 fois par jour ou plus. Dans ce cas combien de verres ou de tasses par jour ?]</t>
  </si>
  <si>
    <t>Votre quartier
- [Très satisfait(e) | A | B | C | D | E | F | G | H | Pas du tout satisfait(e)]</t>
  </si>
  <si>
    <t>Vos relations avec vos proches, famille, amis et voisins
- [Très satisfait(e) | A | B | C | D | E | F | G | H | Pas du tout satisfait(e)]</t>
  </si>
  <si>
    <t>Vos loisirs
- [Très satisfait(e) | A | B | C | D | E | F | G | H | Pas du tout satisfait(e)]</t>
  </si>
  <si>
    <t>la vie que vous menez actuellement
- [Très satisfait(e) | A | B | C | D | E | F | G | H | Pas du tout satisfait(e)]</t>
  </si>
  <si>
    <t>Votre travail ?
- [Très satisfait(e) | A | B | C | D | E | F | G | H | Pas du tout satisfait(e)] - [Je ne travaille pas actuellement]</t>
  </si>
  <si>
    <t>Quelle est votre situation de famille actuelle au sens de l'état civil ?
- [Célibataire (jamais marié(e)) ; Pacsé(e) ; Marié(e) ; Séparé(e) ; Divorcé(e) ; Veuf(ve)]</t>
  </si>
  <si>
    <t>Si oui, pendant combien de temps ? 
- [Moins d'1 mois ; De 1 à 3 mois ; De 4 à 6 mois ; De 7 à 12 mois ; Plus de 12 mois ; Je ne sais pas]</t>
  </si>
  <si>
    <t>Parmi les silhouettes illustrées ci-dessous, indiquez celle qui se rapproche le plus de votre silhouette à l’âge de 8 ANS, en indiquant la lettre correspondante dans la case suivante : 
- [A ; B ; C ; D ; E ; F ; G] pour les filles --- [H ; I ; J ; K ; L ; M ; N] pour les garçons</t>
  </si>
  <si>
    <t>Parmi les silhouettes illustrées ci-dessous, indiquez celle qui se rapproche le plus de votre silhouette à l’âge de 18 ANS, en indiquant la lettre correspondante dans la case suivante :
- [A ; B ; C ; D ; E ; F ; G] pour les femmes --- [H ; I ; J ; K ; L ; M ; N] pour les hommes</t>
  </si>
  <si>
    <t>Combien de frères et sœurs de mêmes parents avez-vous ? (y compris vos frères et sœurs adoptés ou décédés)
- [XX Frères et sœurs de mêmes parents ; Je ne sais pas]</t>
  </si>
  <si>
    <t>Combien de demi-frères et demi-sœurs avez-vous ? (y compris vos demi-frères et demi-sœurs adoptés ou décédés)
- [XX Demi-frères et demi-sœurs ; Je ne sais pas]</t>
  </si>
  <si>
    <t>En considérant uniquement le côté maternel, quel est votre rang de naissance ? (indiquez 1 si vous êtes le premier enfant de votre mère, 2 si vous êtes le deuxième...) 
- [XX ; Je ne sais pas]</t>
  </si>
  <si>
    <t>Pour chacun de vos ascendants (père, mère, grands-parents) indiquez s'ils sont nés en France ou dans un autre pays. S'ils sont nés en France, précisez les noms des départements et communes. (merci d'écrire en lettres capitales)
- [Année de naissance [AAAA] ; Né(e) en France [X] ; Né(e) hors de France [X] ; Je ne sais pas [X] ; Département de naissance ; Commune de naissance]</t>
  </si>
  <si>
    <t>Quelle est la surface en m² (mètres carrés) de votre logement ? 
- [XXX m2 ; Je ne sais pas]</t>
  </si>
  <si>
    <t>Dans quelle(s) pièce(s) : 
- [Salle de bain ; Cuisine ; Séjour ; Votre chambre à coucher ; Une autre chambre ; Sous-sol ; Grenier ; Autres pièces]</t>
  </si>
  <si>
    <t>S’agit-il de taches dues à de l’humidité qui remonte du sol, visibles en bas des murs de pièces situées au rez-de-chaussée ? 
- [O ; N ; Je n'ai pas de pièce en rez-de-chaussée]</t>
  </si>
  <si>
    <t>- En été [Jamais ; Moins de 10 min ; Plus de 10 min]</t>
  </si>
  <si>
    <t>- En hiver [Jamais ; Moins de 10 min ; Plus de 10 min]</t>
  </si>
  <si>
    <t>Combien de temps ce dégât des eaux a-t-il duré ? 
- [Moins d'1 mois ; De 1 à 3 mois ; De 4 à 6 mois ; De 7 à 12 mois ; Plus de 12 mois]</t>
  </si>
  <si>
    <t>Quel âge a votre matelas ? 
- [Moins d'1 an ; De 1 à 5 ans ; De 6 à 10 ans ; Plus de 10 ans ; Je ne sais pas]</t>
  </si>
  <si>
    <t>Si oui, combien ? 
- [De 1 à 5 ; Plus de 5]</t>
  </si>
  <si>
    <t>Les 4 questions suivantes concernent la réalisation de différentes activités de ménage et l'utilisation de produits de nettoyage, à votre domicile. Pour chacune, indiquez combien de jours par semaine en moyenne vous les avez effectuées ou utilisés personnellement, au cours des 12 derniers mois.
- [Jamais ; Moins de 1 jour par semaine ; 1 à 3 jours par semaine ; 4 à 7 jours par semaine]</t>
  </si>
  <si>
    <t>Combien de temps au total par semaine utilisez-vous au moins l’un de ces produits (parmi ceux listés dans les 3 questions précédentes) quelle que soit sa forme ? 
- [Jamais ; Moins de 10 minutes par semaine ; De 10 à 30 minutes par semaine ; De 30 minutes à 1 heure par semaine ; De 1 à 2 heures par semaine ; Plus de 2 heures par semaine]</t>
  </si>
  <si>
    <t>Au cours des 12 derniers mois, combien de jours par semaine en moyenne les produits ci-dessous ont-ils été utilisés dans votre logement (par vous-même ou une autre personne)?
- [Jamais ; Moins de 1 jour par semaine ; 1 à 3 jours par semaine ; 4 à 7 jours par semaines]</t>
  </si>
  <si>
    <t>How would you describe your general health?
- [very good | A | B | C | D | E | F | G | H | very poor]</t>
  </si>
  <si>
    <t>Other Health problems including spychological problems {S3 and following}
- (specify only one disease per line) x 3 lines</t>
  </si>
  <si>
    <t>Overall, do you think your health is:
- [Excellent ; Very good ; Good ; Poor ; Bad]</t>
  </si>
  <si>
    <t>Moderate physical efforts such as moving a table, hoovering, playing bowls
- [Yes, significantly limited ; Yes, fairly limited ; No, not at all limited]</t>
  </si>
  <si>
    <t>Climbing several floors by the stairs
- [Yes, significantly limited ; Yes, fairly limited ; No, not at all limited]</t>
  </si>
  <si>
    <t>Have you accomplished less than you would have liked?
- [Permanently ; Very often ; Sometimes ; Rarely ; Never]</t>
  </si>
  <si>
    <t>Have you had trouble doing your work or performing another activity (e.g.: it required more effort than usual)?
- [Permanently ; Very often ; Sometimes ; Rarely ; Never]</t>
  </si>
  <si>
    <t>Have you been able to go about your usual activities with the same care and attention as usual?
- [Permanently ; Very often ; Sometimes ; Rarely ; Never]</t>
  </si>
  <si>
    <t>Over the last 4 weeks, to what extent did your physical pain prevent you from doing your work or household chores?
- [Not at all ; A little ; Sometimes ; A lot ; All the time]</t>
  </si>
  <si>
    <t>You felt calm and relaxed?
- [Permanently ; Very often ; Sometimes ; Rarely ; Never]</t>
  </si>
  <si>
    <t>You felt full of energy?
- [Permanently ; Very often ; Sometimes ; Rarely ; Never]</t>
  </si>
  <si>
    <t>You felt sad and depressed?
- [Permanently ; Very often ; Sometimes ; Rarely ; Never]</t>
  </si>
  <si>
    <t>Over the last 4 weeks, have there been times when your physical or emotional state hindered you in your social life and relations with others, your family, friends, acquaintances?
- [Permanently ; Very often ; Sometimes ; Rarely ; Never]</t>
  </si>
  <si>
    <t>For each of the following problems, please state whether they affected you over the last 12 months and if they were uncomfortable. If you did not have any of the problems, please say so in the first column of the table.
- [I did not have this problem] ; [I had this problem but : (It was not uncomfortable ; It was uncomfortable but did not affect my daily activities or my sleep ; It was uncomfortable and affected my daily activities or my sleep)]</t>
  </si>
  <si>
    <t>Over the past month, how many times on average has you passed stools?
- [More than once per day ; Once per day ; Every 2 days ; Every 3 to 4 days ; Every 5 to 6 days ; Once or less per week]</t>
  </si>
  <si>
    <t>If yes, how many times on average?
- [Every day, or nearly ; Relatively frequently, 3 to 5 times per week ; Occasionally, once or twice during the month]</t>
  </si>
  <si>
    <t>How often did you experience urine loss?
- [Never ; Around once per week at most ; 2 to 3 times per week ; Around once per day ; Several times per day ; All the time]</t>
  </si>
  <si>
    <t>How much urine do you usually lose (with or without pads)?
- [None ; A small amount ; A moderate amount ; A large amount]</t>
  </si>
  <si>
    <t>Over the past month, specify the number of days:
- [Never ; 1 to 3 days ; 4 to 7 days ; 8 to 14 days ; 15 to 21 days ; 22 to 31 days]</t>
  </si>
  <si>
    <t>To what extent are you at risk of feeling drowsy or falling asleep and not just feeling tired, in the following situations?
- [No risk ; Low risk ; Moderate risk ; High risk]</t>
  </si>
  <si>
    <t>In the last 8 days, have you had any sleep problems?
- [Not at all ; A little ; A lot ; I don't know]</t>
  </si>
  <si>
    <t>Do you think you're a person :
- [Definitely Morning ; Moderately Morning ; Definitely Evening ; Moderately Evening ; Neither ; Both ; I don't know]</t>
  </si>
  <si>
    <t>How often?
- [Every nights or so ; 3 to 4 times a week ; 1 to 2 times a week ; 1 to 2 times a month ; About never]</t>
  </si>
  <si>
    <t>What is the sound level of your snoring (If necessary, ask your friends ou family)
- [Slihtly stronger than breathing ; Same noise as normal conversation ; Louder than a normal conversation ; Very loud, can be heard from next room]</t>
  </si>
  <si>
    <t>If yes, how often?
- [Every nights or so ; 3 to 4 times a week ; 1 to 2 times a week ; 1 to 2 times a month ; About never]</t>
  </si>
  <si>
    <t>Do you ever fall asleep while driving? 
- [Y ; N ; Not involved, I don't drive]</t>
  </si>
  <si>
    <t>How many hours per night do you use your device on average?
- [Less than 3 hours a night ; From 3 to 4 hours a night ; From 5 to 6 hours a night]</t>
  </si>
  <si>
    <t>How many nights per week do you use your device on average?
- [Less than 3 hours a night ; From 3 to 4 hours a night ; From 5 to 6 hours a night]</t>
  </si>
  <si>
    <t>Have you been able to concentrate on whatever you're doing? 
- [Better than usual ; Same as usual ; Less than usual ; Much less than usual]</t>
  </si>
  <si>
    <t>Have you lost sleep over worry ? 
- [Not at all ; No more than usual ; Rather more than usual ; Much more than usual]</t>
  </si>
  <si>
    <t>Have you felt capable of making decisions ? 
- [More so than usual ; Same as usual ; Less so than usual ; Much less than usual]</t>
  </si>
  <si>
    <t>Have you felt constantly under strain ? 
- [Not at all ; No more than usual ; Rather more than usual ; Much more than usual]</t>
  </si>
  <si>
    <t>Have you felt playing useful part in things ? 
- [More so than usual ; Same as usual ; Less useful than usual ; Much less useful]</t>
  </si>
  <si>
    <t>Have you felt like you couldn't overcome your difficulties? 
- [Not at all ; No more than usual ; Rathermore than usual ; Much more than usual]</t>
  </si>
  <si>
    <t>Have you been able to enjoy your normal day-to-day activities ? 
- [More so than usual ; Same as usual ; Less so than usual ; Much less than usual]</t>
  </si>
  <si>
    <t>Have you been able to face up problems ? 
- [More so than usual ; Same as usual ; Less able than usual ; Much less able]</t>
  </si>
  <si>
    <t>Have you been feeling unhappy and depressed ? 
- [Not at all ; No more than usual ; Rather more than usual ; Much more than usual]</t>
  </si>
  <si>
    <t>Have you been losing confidence in yourself ? 
- [Not at all ; No more than usual ; Rather more than usual ; Much more than usual]</t>
  </si>
  <si>
    <t>Have you been thinking of yourself as a worthless person ? 
- [Not at all ; No more than usual ; Rather more than usual ; Much more than usual]</t>
  </si>
  <si>
    <t>Have you been feeling reasonably happy, all things considered ? 
- [More than usual ; About same as usual ; Less so than usual ; Much less than usual]</t>
  </si>
  <si>
    <t>When was your last visit to the dentist?
- [Less than 6 months ; Over 6 months but less than a year ; Over a year but less than 2 years ; Over 2 years but less than 3 years ; Over 3 years but less than 5 years ; Over 5 years ; I never went to ; I don't know]</t>
  </si>
  <si>
    <t>In the past 12 months, did you give up any dental care you needed?
- [I never or almost never go to the dentist ; No, I never gave it up when I needed it ; Yes, at least once I gave it up when I needed it]</t>
  </si>
  <si>
    <t>In general, how do you rate the health of your teeth and gums?
- [Excellent ; Very good ; Good ; Poor ; Bad ; I don't know]</t>
  </si>
  <si>
    <t>Apart from regular brushing, how many days in the past week have you used a mouthwash or other rinsing product to treat your mouth or gums?
- [0 day ; 1 day ; 2 days ; 3 days ; 4 days ; 5 days ; 6 days ; 7 days]</t>
  </si>
  <si>
    <t>What was the natural color of your hair at age 20?
- [White ; Red ; Blond ; Chestnut ; Brown ; Black]</t>
  </si>
  <si>
    <t>What color are your eyes? 
- [Blue; Grey; Green; Hazelnut; Brown; Black]</t>
  </si>
  <si>
    <t>In winter, without tanning, what is the skin colour of your face? 
- [Albino ; Milky ; Clear ; Mate ; Black]</t>
  </si>
  <si>
    <t>Do you ever get sunburn? 
- [Never; Exceptionally; Rarely; Often; Always]</t>
  </si>
  <si>
    <t>What can be the maximum intensity of your tan? 
- [Absent ; Slight ; Light ; Dark ; Very dark]</t>
  </si>
  <si>
    <t>When you were a teenager, how many moles did you have on your skin?
- [None; Very few; Few; Many]</t>
  </si>
  <si>
    <t>When you were a teenager, how many freckles did you have on your face at the end of summer? 
- [None; Very few; Few; Many]</t>
  </si>
  <si>
    <t>Approximately, how many times have you had sunburns? 
- [1 to 5 times; 6 to 10 times; Every summer; I don't know]</t>
  </si>
  <si>
    <t>What was the intensity of your most severe sunburn? 
- [Simple non-persistent redness ; Simple persistent redness ; Painful redness of more than a day ; Redness with blistering]</t>
  </si>
  <si>
    <t>Without protection, did you always take a sunburn with each exposure? 
- [Y ; N; I always had sun protection]</t>
  </si>
  <si>
    <t>In what year approximately did this vitiligo begin? 
- [YYYY ; I don't know]</t>
  </si>
  <si>
    <t>In approximately what year did this Verneuil disease begin? 
- [YYYY ; I don't know]</t>
  </si>
  <si>
    <t>Do you currently smoke (excluding electronic cigarettes)?
- [Yes (once per day at least) ; No or accasionally]</t>
  </si>
  <si>
    <t>If yes, how many of the following do you smoke per day: 
- [Cigarettes [XX] ; Cigarillos [XX] ; Pipes [XX] ; Cigars [XX]]</t>
  </si>
  <si>
    <t>How many of the following do you use per day, on average: 
- [cigarettes (if disposable) [XX] ; ml (if rechargeable) [XX]]</t>
  </si>
  <si>
    <t>If yes, how often did you take it: 
- [Less than once per month ; Once to twice per month ; At least once per week ; Every day, or nearly]</t>
  </si>
  <si>
    <t>What do you think about cigarette brand that you smoke usually compared to the others ? It is : 
- [A bit less harmful ; Equivalent ; A bit more harmful]</t>
  </si>
  <si>
    <t>Are you embarrassed sometimes to show out your packet of cigarettes or tobacco because of its look ? 
- [Systematically ; Often ; Sometimes ; Never ; I don't know ; I don't want to answer]</t>
  </si>
  <si>
    <t>Sentences here under are about warnings about danger of tobacco printed on packets of cigarettes or tobacco. For each one check the box matching the best with your feeling : 
- [I definitely don't agree ; I don't agree ; I agree ; I agree entirely]</t>
  </si>
  <si>
    <t>Over the last 12 months, how often did you drink at least 6 standard alcoholic beverages, if you are a man, or 5 standard alcoholic beverages if you are a women, in 2 hours or less? 
- [Never ; Less than once a month ; Monthly ; Weekly ; Everyday or almost]</t>
  </si>
  <si>
    <t>Are you satisfied with the quality of your relations with your friends and family? (i.e. the persons currently important to you)
- [Very satisfied ; Rather satisfied ; Rather unsatisfied ; Unsatisfied]</t>
  </si>
  <si>
    <t>When you think back on the exchanges you have recently had with friends and family, would you say that:
- [You gave more to others than you received ; You gave as much to others as you received ; You gave less to others than you received]</t>
  </si>
  <si>
    <t>Would you have needed more of this kind of help than you actually received?
- [Yes, much more ; Yes, more ; Yes, a little more ; No, it was sufficient]</t>
  </si>
  <si>
    <t>If so, which one:
- [A dog ; A cat ; A fish ; A rodent ; A bird ; An other]</t>
  </si>
  <si>
    <t>In total, how many people (yourself, your spouse, dependants, etc.) contribute to your household's income, whatever the origin (salary, pension, social benefits, assets, etc.) ? 
- [XX person(s) contribute to the household's income]</t>
  </si>
  <si>
    <t>Over the past 12 months, have there been times when you have had genuine difficulties meeting your financial needs (food, rent, electricity bill, loans, etc.)?
- [No ; Yes, occasionally ; Yes, regularly]</t>
  </si>
  <si>
    <t>How well do you trust your professional situation for the coming 12 months? You are : 
- [Very confident ; Relatively confident ; Not very confident ; Not confident at all ; Not applicable]</t>
  </si>
  <si>
    <t>How well do you trust your financial situation for the coming 12 months? You are : 
- [Very confident ; Relatively confident ; Not very confident ; Not confident at all]</t>
  </si>
  <si>
    <t>Have you found (or do you expect to find in the near future) a job corresponding to your education and qualifications?
- [Yes, certainly ; Yes, probably ; No, probably not ; No, certainly not]</t>
  </si>
  <si>
    <t>Do you consider yourself to have (or do you expect to have) a better professional situation than that of your parents?
- [Yes, certainly ; Yes, probably ; No, probably not ; No, certainly not]</t>
  </si>
  <si>
    <t>Do you expect to be professionally successful (salary, job stability, position matching your skills, etc.)?
- [Yes, certainly ; Yes, probably ; No, probably not ; No, certainly not]</t>
  </si>
  <si>
    <t>Do you currently use a means of contraception?
- [Y ; N ; I am pregnant ; I am menopausal]</t>
  </si>
  <si>
    <t>How are you a beneficiary?
- [Through your employer (company or government office) ; 
- Through your spouse's employer ; 
- Through your old employer ; 
- Through your student social security scheme ; 
- You still benefit from your parent's cover ; 
- Through private company ; 
- Other.]</t>
  </si>
  <si>
    <t>Over the last 12 months, have you applied for an additional healthcare cover allowance known as a "health cheque"? It is income-based financial aid granted by the health insurance fund, which pays part of the subscription to additional healthcare cover. 
- [Y ; N ; Don't know]</t>
  </si>
  <si>
    <t>Do you fill-in yourself your tax return ? 
- [Yes ; No, I don't do it anymore ; No, I have never done it]</t>
  </si>
  <si>
    <t>Do you use a payment card credit card, visa, etc.) ? 
- [Yes ; No, I gave up from using it ; No, I have never had one]</t>
  </si>
  <si>
    <t>Do you consider that your diet is balanced?
- [Perfectly | A | B | C | D | E | F | G | H | Not at all]</t>
  </si>
  <si>
    <t>Which types of oil do you use the most often for seasoning or cooking? (2 answers maximum)
- [Sunflower ; Peanut ; Rapeseed ; Mixed oil (ie ISIO 4, etc) ; Olive ; Other]</t>
  </si>
  <si>
    <t>&gt;&gt;&gt;&gt; FOOD ITEM LIST
NB: For items marked with an *, your answer should not refer to "LOW-FAT" products. They are referred to in specific questions.
- [Never or nearly never ; Less than once per week ; Approximately once per week ; 2 to 3 times per week ; 4 or 6 times per week ; Once per day or more, in this case how many times or units per day?]</t>
  </si>
  <si>
    <t>&gt;&gt;&gt; DRINK ITEM LIST
- [Never or nearly never ; Less than once a week ; Approximately once a week ; 2 to 3 times a week ; 4 or 6 times a week ; Once a day or more In this case, how many glasses or cups a day?]</t>
  </si>
  <si>
    <t>In the last 7 days, how many days have you been doing intense physical activity?
- [XX days per week ; I haven't had any intense physical activity]</t>
  </si>
  <si>
    <t>Over the past 7 days, how much time have you spent in intense physical activity: 
- [XX Hours ; XX minutes ; I don’t know]</t>
  </si>
  <si>
    <t>Over the past 7 days, how many days have you had moderate physical activity: 
- [XX days per week ; I have not had moderate physical activity]</t>
  </si>
  <si>
    <t>Over the past 7 days, How much time did you spend doing moderate physical activity: 
- [XX Hours ; XX minutes ; I don’t know]</t>
  </si>
  <si>
    <t>In the last 7 days, how many days have you walked: 
- [XX days per week ; I did not walk]</t>
  </si>
  <si>
    <t>In the last 7 days, how much time did you spend walking on one of these days:
- [XX Hours ; XX minutes ; I don’t know]</t>
  </si>
  <si>
    <t>In the last 7 days, how much time did you spend sitting for a day: 
- [XX Hours ; XX minutes ; I don’t know]</t>
  </si>
  <si>
    <t>Your accommodation 
- [Very satisfied | A | B | C | D | E | F | G | H | Not at all satisfied]</t>
  </si>
  <si>
    <t>Your neighborhood 
- [Very satisfied | A | B | C | D | E | F | G | H | Not at all satisfied]</t>
  </si>
  <si>
    <t>Your relationships with family, friends and neighbours
- [Very satisfied | A | B | C | D | E | F | G | H | Not at all satisfied]</t>
  </si>
  <si>
    <t>Your hobbies
- [Very satisfied | A | B | C | D | E | F | G | H | Not at all satisfied]</t>
  </si>
  <si>
    <t>The life you're living now
- [Very satisfied | A | B | C | D | E | F | G | H | Not at all satisfied]</t>
  </si>
  <si>
    <t>Your job?
- [Very satisfied | A | B | C | D | E | F | G | H | Not at all satisfied] - [I am not currently working]</t>
  </si>
  <si>
    <t>What is your current marital status?*
- [Unmarried (never married) ; In a civil partnership ; Married ; Separated ; Divorced ; Widow(er)]</t>
  </si>
  <si>
    <t>If so how long for ? 
- [Less than 1 month ; from 1 to 3 months ; From 4 to 6 months ; From 7 to 12 months ; More than 12 months ; I don't know]</t>
  </si>
  <si>
    <t>Among the figures shown below, indicate the one closest to your figure at the age of 8, indicating the corresponding letter in the following box :
- [A ; B ; C ; D ; E ; F ; G] for girls --- [H ; I ; J ; K ; L ; M ; N] for boys</t>
  </si>
  <si>
    <t>Among the figures illustrated below, indicate the one closest to your figure at the age of 18, indicating the corresponding letter in the following box :
- [A ; B ; C ; D ; E ; F ; G] for women --- [H ; I ; J ; K ; L ; M ; N] for men</t>
  </si>
  <si>
    <t>How many siblings do you have? (including your adopted or deceased siblings)
- [XX siblings ; I don't know]</t>
  </si>
  <si>
    <t>How many half-siblings do you have? (including your adopted or deceased half-siblings)
- [XX half-siblings ; I don't know]</t>
  </si>
  <si>
    <t>Considering only the maternal side, what is your birth order? (indicate 1 if you are the first child of your mother, 2 if you are the second ...) 
- [XX ; I don't know]</t>
  </si>
  <si>
    <t>For each of your ascending line relatives (father, mother, grandparents) indicate wether they were born in France or in another country. If they were born in France, please specify department and place of birth.
- [Year of birth [AAAA] ; Born in France [X] ; Born out of France [X] ; I don't know [X] ; Department of birth ; Place of birth]</t>
  </si>
  <si>
    <t>What is the surface area in m² (square meters) of your dwelling? 
- [XXX m2 ; I don't know]</t>
  </si>
  <si>
    <t>In which rooms of the house :
- [Bathroom ; Kitchen; Living room; Your bedroom; Another room ; Basement; Attic ; Other rooms]</t>
  </si>
  <si>
    <t>Are these stains due to moisture rising from the ground, visible at the bottom of the walls of rooms located on the ground floor? 
- [Y ; N ; I have no room on the ground floor]</t>
  </si>
  <si>
    <t>- In summer time [Never ; Less than 10 minutes ; More than 10 minutes]</t>
  </si>
  <si>
    <t>- In winter time [Never ; Less than 10 minutes ; More than 10 minutes]</t>
  </si>
  <si>
    <t>How long did this water damage last? 
- [Less than 1 month ; From 1 to 3 months ; From 4 to 6 months ; From 7 to 12 months ; More than 12 months]</t>
  </si>
  <si>
    <t>How old is your mattress? 
- [Less than 1 year ; From 1 to 5 years ; From 6 to 10 years ; I don't know]</t>
  </si>
  <si>
    <t>If so, how many ? 
- [From 1 to 5 ; More than 5]</t>
  </si>
  <si>
    <t>The 4 following questions are about performing various cleaning activities and using cleaning products at your home. For each, indicate how many days per week on average you have done or used them personally, during the last 12 months.
- [Never ; Less than 1 day a week ; From 1 to 3 days a week ; From 4 to 7 days a week]</t>
  </si>
  <si>
    <t>Quelle est sa catégorie socioprofessionnelle actuelle ou celle qu'il (elle) a occupé le plus longtemps s'il (elle) n'occupe pas d'emploi actuellement (retraite, chômage… ) ?
- [Agriculteur(trice) exploitant(e) ou conjoint(e) sur exploitation ;
- Artisan, commerçant(e), chef d'entreprise ou conjoint(e) collaborateur(trice) ;
- Cadre, profession intellectuelle supérieure (ingénieur, médecin, etc.) ;
- Profession intermédiaire (professeur des écoles, infirmier(ère), assistant(e) social(e), technicien(ne), contremaître, agent de maîtrise, etc.) ;
- Employé(e) (employé(e) de bureau ou de commerce, garde d'enfants, agent de service, etc.) ;
- Ouvrier(ère) ;
- N'a jamais travaillé ;
- Autre, précisez]</t>
  </si>
  <si>
    <t>What is your spouse's current socio-professional category, or that which he;she has held for the greatest length of time if he;she is not currently in work (retired, unemployed, etc.)?
- [Farmer or farmer's spouse ; 
- Craftsman(woman), business owner or spouse-partner ; 
- Executive, higher intellectual profession (engineer, physician, etc.) ; 
- Intermediate profession (teacher, nurse, social worker, technician, foreman, supervisor, etc.) ; 
- Employee (office or commercial employee, child minder, duty officer, etc.) ; 
- Manual worker ; 
- Has never worked ;
- Other, specify]</t>
  </si>
  <si>
    <t>.{S2} Douleur(s) thoracique(s) : [O ; N]
.{S3 et suivants} Douleur(s) thoracique(s) (douleur(s) dans la poitrine) : [O ; N]</t>
  </si>
  <si>
    <t>Essoufflement : [O ; N]</t>
  </si>
  <si>
    <t>Perte(s) de connaissance : [O ; N]</t>
  </si>
  <si>
    <t>Vertiges : [O ; N]</t>
  </si>
  <si>
    <t>Une sinusite [O ; N]</t>
  </si>
  <si>
    <t>Une conjonctivite allergique [O ; N]</t>
  </si>
  <si>
    <t>De l'eczéma [O ; N]</t>
  </si>
  <si>
    <t>Vous arrive-t-il de vous réveiller la nuit ? [O ; N]</t>
  </si>
  <si>
    <t>Votre ronflement gêne-t-il les autres ? [O ; N ; Je ne sais pas]</t>
  </si>
  <si>
    <t>Utilisez-vous un dispositif comme un appareil de ventilation nocturne ? [O ; N]</t>
  </si>
  <si>
    <t>Pour quelles raisons avez-vous renoncé à ces soins dentaires ? (Plusieurs réponses possibles)</t>
  </si>
  <si>
    <t>À quel(s) type(s) de soins avez-vous renoncé ? (Plusieurs réponses possibles)</t>
  </si>
  <si>
    <t>Votre peau a-t-elle pelé ? [O ; N]</t>
  </si>
  <si>
    <t>Actuellement, ce vitiligo est-il toujours présent ? [O ; N ; Je ne sais pas]</t>
  </si>
  <si>
    <r>
      <t>Précisez lequel</t>
    </r>
    <r>
      <rPr>
        <sz val="10"/>
        <rFont val="Calibri"/>
        <family val="2"/>
        <scheme val="minor"/>
      </rPr>
      <t xml:space="preserve"> </t>
    </r>
    <r>
      <rPr>
        <sz val="8"/>
        <rFont val="Calibri"/>
        <family val="2"/>
        <scheme val="minor"/>
      </rPr>
      <t>: (plusieurs réponses possibles)</t>
    </r>
  </si>
  <si>
    <t>Pour quelle raison ? Est-ce (plusieurs réponses possibles)</t>
  </si>
  <si>
    <t>Avez-vous une surcomplémentaire santé, c'est-à-dire d'un contrat d'assurance permettant de compléter les remboursements de votre complémentaire santé ? [O ; N]</t>
  </si>
  <si>
    <t>Avec vos enfants ou ceux de votre conjoint(e) : [O ; N]</t>
  </si>
  <si>
    <t>Avec d'autres personnes (famille, amis…) : [O ; N]</t>
  </si>
  <si>
    <t>Naissance à terme (après 8 ½ mois de grossesse) : [O ; N ; je ne sais pas]</t>
  </si>
  <si>
    <t>Lorsqu’elle était enceinte de vous ? [O ; N ; je ne sais pas]</t>
  </si>
  <si>
    <t>Pendant votre première année de vie ? [O ; N ; je ne sais pas]</t>
  </si>
  <si>
    <t>Quand vous aviez entre 1 et 5 ans ? [O ; N ; je ne sais pas]</t>
  </si>
  <si>
    <t>Quand vous aviez entre 6 et 11 ans ? [O ; N ; je ne sais pas]</t>
  </si>
  <si>
    <t>Quand vous aviez entre 12 et 18 ans ? [O ; N ; je ne sais pas]</t>
  </si>
  <si>
    <t>Des caves ou un sous-sol : [O ; N]</t>
  </si>
  <si>
    <t>Un vide-sanitaire : [O ; N]</t>
  </si>
  <si>
    <t>Difficile ou trop coûteux à bien chauffer [O ; N]</t>
  </si>
  <si>
    <t>Odeur de moisi [O ; N]</t>
  </si>
  <si>
    <t>Sensation d’humidité [O ; N]</t>
  </si>
  <si>
    <t>Condensation (buée) sur les fenêtres ou les murs [O ; N]</t>
  </si>
  <si>
    <t>Taches d’humidité sur les murs [O ; N]</t>
  </si>
  <si>
    <t>Est-il résolu ? [O ; N]</t>
  </si>
  <si>
    <t>Au cours de la dernière semaine (en dehors du week-end), combien de temps avez-vous dormi en moyenne par nuit ?
- {S1, S2} [Moins de 5 heures ; 5 heures ; 5 heures 30 ; 6 heures ; 6 heures 30 ; 7 heures ; 7 heures 30 ; 8 heures ; 8 heures 30 ; 9 heures ; 9 heures 30 ; 10 heures et plus]
- {S15 et suivants} [Moins de 5 heures ; Entre 5 h et moins de 6 heures ; Entre 6 h et moins de 7 heures ; Entre 7 h et moins de 8 heures ; Entre 8 h et moins de 9 heures ; Entre 9 h et moins de 10 heures ; 10 heures et plus]</t>
  </si>
  <si>
    <t>Par rapport à il y a 1 an, pensez-vous que votre situation professionnelle est :
- {S1} [Meilleure ; Identique ; Moins bonne ; Sans Objet]
- {S2 et suivants} - [Meilleure ; Identique ; Moins bonne ; Non concerné(e)]</t>
  </si>
  <si>
    <t>Compared to this time last year, would you say that your professional situation is:
- {S1} [Better ; Identical ; Worse ; Not applicable]
- {S2 and following} [Better ; Identical ; Worse ; Not involved]</t>
  </si>
  <si>
    <t>Utilisation du téléphone :
- [Je n'ai pas de téléphone ; 
- Je me sers du téléphone de ma propre initiative, cherche et compose les numéros ; 
- Je compose un petit nombre de numéros de téléphone bien connus ; 
- Je réponds au téléphone mais n'appelle pas ; 
- Je suis incapable d'utiliser le téléphone]</t>
  </si>
  <si>
    <t>Déplacements en transports :
- [Je peux voyager seul(e) et de façon indépendante (par les transports en commun ou avec ma propre voiture) ; 
- Je peux me déplacer seul(e) en taxi, pas en autobus ; 
- Je peux prendre les transports en commun si je suis accompagné(e) ; 
- Transport limité au taxi ou à la voiture, en étant accompagné(e) ; 
- Je ne me déplace pas du tout]</t>
  </si>
  <si>
    <t>Prise de médicaments :
- [Je ne prends jamais de médicaments ; 
- Je m'occupe moi-même de la prise : dose et horaires ; 
- Je peux les prendre moi-même, s'ils sont préparés et dosés à l'avance ; 
- Je suis incapable de les prendre moi-même]</t>
  </si>
  <si>
    <t>Gestion du budget : 
- [Je suis totalement autonome (gérer le budget, faire les chèques, payer les factures, etc.) ; 
- Je me débrouille pour les dépenses au jour le jour, mais j'ai besoin d'aide pour gérer mon budget à long terme ; 
- Je suis incapable de gérer l'argent nécessaire à payer mes dépenses au jour le jour]</t>
  </si>
  <si>
    <t>Ability to telephone:
- [I don't have telephone ; 
- I operate telephone on my own initiative, looks up and dials numbers ;
- I dial a few very well-known telephone numbers ; 
- I answer the telephone but I don't dial ;
- I am unable to use the telephone]</t>
  </si>
  <si>
    <t>Mode of transportation: 
- [I can travel independently on public transportation, or drive my own car ; 
- I can arrange on my own travel via taxi, but do not otherwise use buses ; 
- I can travel on public transportation when assisted or accompanied by another ; 
- Travel limited to taxi or automobile with assistance ; 
- I don’t travel at all]</t>
  </si>
  <si>
    <t>Medication-taking :
- [I never use drugs ; 
- I am responsible for taking medication in correct dosages at correct time ; 
- I can take responsibility if medication is prepared in advance, in separated dosages ; 
- I am not capable of dispensing my own medication]</t>
  </si>
  <si>
    <t>Ability to handle finances:
- [I can manage financial matters independently (budgets, writes checks, pays rent and bills, goes to bank) ; 
- I can manage day-to-day purchases but need help with banking, major purchases, controlled spending, and so on ; 
- I am incapable of handling money including day-to-day purchases]</t>
  </si>
  <si>
    <t>Habituellement, en semaine, où prenez-vous le plus souvent votre repas de midi ? 
(Considérez les jours où vous travaillez si vous exercez un emploi ou les jours de cours si vous êtes scolarisé(e) ou étudiant(e))
- [Chez vous ; 
- A la cantine (restaurant d'entreprise, école, restaurant universitaire, etc.) ; 
- Sur le lieu de travail (mais pas à la cantine) ; 
 - Chez des amis ;
- Au fast food, dans un snack ; 
- Au restaurant, pizzéria, cafétéria ;
- Au café, bistrot ;
- Dans la rue ou dans le parc ; 
- Autre(s)]</t>
  </si>
  <si>
    <t>Generally, during the week, where do you most often take your lunch? 
(Consider your work days if you are in employment, or lecture days if you are at school or university)
- [At home ; 
- In the refectory (company, school or university restaurant, etc) ; 
- At your place of work (but not in the refectory) ; 
- At friends' ; 
- At the fast food restaurant or snack-bar ; 
- At a restaurant, pizzeria, cafeteria ; 
- At the café, bistro ; 
- On the street or in a park ; 
- Other]</t>
  </si>
  <si>
    <t>Vous logez dans :
- [Une maison ;
- Un appartement (y compris loft, duplex…) dans un immeuble ;
- Autre (bâtiment industriel, péniche, caravane, mobil home…)]</t>
  </si>
  <si>
    <t>You live in:
- [A house ;
- A flat (including loft, duplex ...) in a building;
- Other (industrial building, houseboat, caravan, mobile home ...)]</t>
  </si>
  <si>
    <t>Over the past 12 months, have you or your partner seen one or more physicians due to difficulties in becoming pregnant?
- {S1} [Yes, you ; Yes, your partner ; Yes, both ; No, neither yourself nor your partner]
- {S2 and following} [Yes, you ; Yes, your partner ; Yes, both ; No, neither yourself nor your partner ; Not concerned]</t>
  </si>
  <si>
    <t>La question suivante porte sur votre consommation de boissons alcoolisées en nombre de verre dits "standard". Pour y répondre, référez-vous aux illustrations ci-dessous.
*{S1 à S16} Pouvez-vous décrire votre consommation de boissons alcoolisées standard au cours de la dernière semaine ?
*{S17 et suivants} Pouvez-vous décrire, en nombre de verres standard, votre consommation de boissons alcoolisées au cours de la dernière semaine ?
- [Du lundi au jeudi (Nb de verre/jour en moyenne)] [Vendredi] [Samedi] [Dimanche]</t>
  </si>
  <si>
    <t>The following question pertains to your consumption of standard alcoholic beverages. To answer, see the illustrations below.
*{S1 to S16} Please describe your consumption of standard alcoholic beverages over the past week?
*{S17 and following} Please describe, in number of standard glasses, your consumption of alcoholic beverages over the past week ? 
- [Monday to Thursday (number of glasses per day on average [XX] ; Friday [XX] ; Saturday [XX] ; Sunday [XX]]</t>
  </si>
  <si>
    <t xml:space="preserve">.{S1 to S3} Chronic heart failure
.{S15 and following} Heart failure </t>
  </si>
  <si>
    <t>.{S2} Sinusite chronique, conjonctivite, urticaire, eczéma, œdème de Quincke, etc.
.{S3 et suivants} Autres symptômes allergiques : sinusite, conjonctivite, urticaire, eczéma, œdème de Quincke, autre</t>
  </si>
  <si>
    <t xml:space="preserve">.{S1, S2} Ce régime vous a-t-il été prescrit par un(e) professionnel(le) de santé (médecin généraliste, médecin nutritionniste, diététicien(ne)) ? [O ; N] 
.{S3} Ce régime vous a-t-il été prescrit par un(e) professionnel(le) de santé : médecin généraliste, médecin spécialiste (nutritionniste ou endocrinologue), diététicien(ne) ? [O ; N] 
.{S15 et suivants} Ce régime vous a-t-il été prescrit par un(e) professionnel(le) de santé : médecin généraliste, médecin spécialiste, diététicien(ne) ? [O ; N] </t>
  </si>
  <si>
    <t>Quel dosage en nicotine (mg/ml) :
- {S1, S2} [0-5 ; 6-10 ; 11-15 ; 16-18 ; 19 et plus]
- {S3} [0 (sans nicotine) ; Moins de 6 ; 6-12 ; 13 ou plus]
- {S15 et suivants} [0 (sans nicotine) ; Moins de 6 ; 6-12 ; 13 ou plus; Je ne sais pas]</t>
  </si>
  <si>
    <t>Depuis combien d'années ? 
- {S1, S2} - [Moins d'1 an ; 1 an ou plus]
- {S3 et suivants} - [Moins d'1 an ; 1 an ; 2 ans ; 3 ans ou plus]</t>
  </si>
  <si>
    <t>For how many years? 
- {S1, S2} [Less than 1 year ; 1 or more years]
- {S3 and following} [Less than 1 year ; 1 year ; 2 years ; 3 years and more]</t>
  </si>
  <si>
    <t>Au cours des 12 derniers mois, vous ou votre partenaire avez-vous consulté un ou des médecins en raison de difficultés à obtenir une grossesse ?
- {S1} [Oui, vous ; Oui, votre partenaire ; Oui, tous les deux ; Non, ni vous ni votre partenaire]
- {S2 et suivants} [Oui, vous ; Oui, votre partenaire ; Oui, tous les deux ; Non, ni vous ni votre partenaire ; Non concerné(e)]</t>
  </si>
  <si>
    <t>De quand date votre dernière visite chez le dentiste ? 
- [Moins de 6 mois ; 6 mois ou plus mais moins d'1 an ; 1 an ou plus mais moins de 2 ans ; 2 ans ou plus mais moins de 3 ans ; 3 ans ou plus mais moins de 5 ans ; Plus de 5 ans ; Je n'y suis jamais allé(e) ; Je ne sais pas]</t>
  </si>
  <si>
    <t>Parmi les 6 profils ci-dessous, lequel vous correspond le mieux ?
- [Ma peau est très claire, blanche, mes cheveux sont blonds ou roux , mes yeux sont bleus ou verts et des taches de rousseur apparaissent très rapidement en cas d'exposition ;
- Ma peau est très claire et peut devenir hâlée, mes cheveux sont blonds ou châtains clairs, des taches de rousseur apparaissent au soleil. Ma peau brûle facilemetn et bronze à peine ;
- Ma peau est modérément claire, mes cheveux sont blonds ou châtains, et j'ai peu de taches de rousseur. Ma peau brûle modérément, bronze graduellement ;
- Ma peau est mate, mes cheveux sont châtains ou bruns, et je n'ai aucune tache de rousseur. Ma peau brûle à peine et bronze toujours bien ;
- Ma peau est brun foncé, naturellement pigmentée, mes cheveux et mes yeux sont noirs. Ma peau brûle à peine et bronze toujours bien ;
- Ma peau est noire, mes cheveux et yeux sont noirs et ma peau ne brûle pas.]</t>
  </si>
  <si>
    <t>Which of the 6 profiles below best suits you?
- [My skin is very light, white, my hair is blond or red, my eyes are blue or green and freckles appear very quickly when exposed;
- My skin is very light and can become tanned, my hair is blond or light brown, freckles appear in the sun. My skin burns easily and barely tans;
- My skin is moderately light, my hair is blond or brown, and I have few freckles. My skin burns moderately, tans gradually;
- My skin is matte, my hair is brown or dark brown, and I have no freckles. My skin barely burns and still tans well;
- My skin is dark brown, naturally pigmented, my hair and eyes are black. My skin barely burns and still tans well;
- My skin is black, my hair and eyes are black and my skin does not burn.]</t>
  </si>
  <si>
    <t>Quel est le montant total des revenus mensuels nets de votre foyer (c'est-à-dire la somme des revenus des personnes de votre foyer ou vos propres revenus si vous vivez seul(e), quelle qu'en soit l'origine) ?
- [Moins de 450 € ; 
- De 450€ à moins de 1000 € ; 
- De 1000 € à moins de 1500 € ; 
- De 1500 € à moins de 2100 € ; 
- De 2100 € à moins de 2800 € ; 
- De 2800 € à 4200 € ; 
- 4200 € et plus ; 
- Ne sait pas répondre ; 
- Ne souhaite pas répondre]</t>
  </si>
  <si>
    <t>What is your family's average net monthly income (i.e. the sum of incomes of persons contributing to your family's expenses, or your own income if you live alone, whatever the origin)?
- [Less than 450 € ; 
- From 450€ to less than 1000 € ; 
- From 1000 € to less than 1500 € ; 
- From 1500 € to less than 2100 € ; 
- From 2100 € to less than 2800 € ; 
- From 2800 € to 4200 € ; 
- 4200 € and over ; 
- Don't know the answer ; 
- Don't want to answer]</t>
  </si>
  <si>
    <t>Si non, pourquoi n'avez-vous pas de complémentaire santé ?
- [Je n'en ai pas besoin ; 
- Je suis en cours d'adhésion ; 
- Je n'ai pas les moyens financiers ; 
- Je ne sais pas quelles démarches faire ; 
- Je n'y pense pas ou je n'ai pas le temps de faire les démarches ; 
- Autre.]</t>
  </si>
  <si>
    <t>If not, why don't you have additional healthcare cover?
- [I don't need it ; 
- I am waiting for my contract to come through ; 
- I cannot afford it ; 
- I don't know how to go about it ;
- I haven't thought about it or I don't have the time to see to it ;
- Other]</t>
  </si>
  <si>
    <t>If you use margarine, please state which type: 
- [Standard margarine ; 
- Omega 3-enriched margarine (Saint-Hubert Oméga 3, Planta Fin Oméga 3, etc) ;
- Plant sterol-enriched margarine (Fuit d'Or Pro-Activ', Saint-Hubert Colégram, etc)]</t>
  </si>
  <si>
    <t>Si vous utilisez de la margarine, précisez quel type :
- [Margarine standard ; 
- Margarine enrichie en oméga 3 (Saint-Hubert Oméga 3, Planta Fin Oméga 3, etc.); 
- Margarine enrichie en stérols végétaux (Fruit d'Or Pro-Activ, Saint-Hubert Cholégram, etc.)]</t>
  </si>
  <si>
    <t>5QN</t>
  </si>
  <si>
    <t>4QN</t>
  </si>
  <si>
    <t>3QN</t>
  </si>
  <si>
    <t>2TH</t>
  </si>
  <si>
    <t>1TH</t>
  </si>
  <si>
    <t>Sioui4</t>
  </si>
  <si>
    <t>Sioui5</t>
  </si>
  <si>
    <t xml:space="preserve">.{S1 à S3} Insuffisance cardiaque chronique
.{S15 et suivants} Insuffisance cardiaque </t>
  </si>
  <si>
    <t>Cela vous a-t-il conduit à aller chez le médecin : 
- [Plus souvent ; Moins souvent ; Ça n'a rien changé]</t>
  </si>
  <si>
    <t>Au cours de ces 4 dernières semaines, dans quelle mesure vos douleurs physiques vous ont-elles limité(e) dans votre travail ou vos activités domestiques ?
- [Pas du tout ; Un petit peu ; Moyennement ; Beaucoup ; Énormément]</t>
  </si>
  <si>
    <t>Pour chacun des problèmes suivants, indiquez si vous l'avez eu au cours des 12 derniers mois et s'il a été gênant. Si vous n'avez pas été concerné(e) par l'un d'eux, indiquez-le dans la 1ère colonne du tableau.
- [Je n'ai pas eu ce problème ; J'ai eu ce problème mais il ne m'a pas gêné ; J'ai eu ce problème : il m'a gêné sans affecter mes activités quotidiennes ni mon sommeil ; J'ai eu ce problème : il m'a gêné et a affecté mes activités quotidiennes ou mon sommeil]</t>
  </si>
  <si>
    <t>Soda (Orangina, Schweppes, etc.), boisson aromatisée sucrée (Oasis, Ice tea, etc.)*</t>
  </si>
  <si>
    <t>Autre(s) raison(s) de santé.</t>
  </si>
  <si>
    <t>Other health reasons.</t>
  </si>
  <si>
    <t>Over the last 12 months, have-you ever used Internet to look up after information or advice about health? 
- [Y ; N, I don't use Internet]</t>
  </si>
  <si>
    <t>Usually what is your favourite health topic when you look for information on Internet?</t>
  </si>
  <si>
    <t>Have-you ever answered a question on a web forum? [Y ; N];</t>
  </si>
  <si>
    <t>Overall do you think getting reliable health information on the Internet? 
- [Yes of course ; Rather yes ; No, not really ; No, not at all]</t>
  </si>
  <si>
    <t>Overall do you think that those health information found on the Internet have changed the way of taking care of you health? 
- [Yes of course ; Rather yes ; No, not really ; No, not at all]</t>
  </si>
  <si>
    <t>By this way do you go to the doctor: 
- [More often ; Less often ; It did not change anything]</t>
  </si>
  <si>
    <t>In the last 12 months, how many days per week on average have the following products been used in your dwelling (by yourself or someone else)?
- [Never ; Less than 1 day a week ; From 1 to 3 days a week ; From 4 to 7 days a week]</t>
  </si>
  <si>
    <t>Clean your home:</t>
  </si>
  <si>
    <t>Avec combien d'ascendants (parent, beaux parents ou grands-parents) ? [XX]</t>
  </si>
  <si>
    <t>With how many ascending line relatives (parents, in-laws or grandparents)? [XX]</t>
  </si>
  <si>
    <t>Avec combien de personnes autres que les ascendants ? [XX]</t>
  </si>
  <si>
    <t>With how many individuals other than ascending line relatives? [XX]</t>
  </si>
  <si>
    <t>Un médecin vous a-t-il déjà dit que vous aviez un souffle au cœur ? [O ; N]</t>
  </si>
  <si>
    <t>Did your physician ever told you that you had a heart murmur? [Y ; N]</t>
  </si>
  <si>
    <t>Au cours des 12 derniers mois, avez-vous été hospitalisé(e) pour un problème cardiaque, ou vous a-t-on découvert un problème cardiaque au cours d'une hospitalisation ? (exemple : infarctus, pontage, pose de stent, insuffisance cardiaque, cardiomoyopathie, problème de valve, de rythme cardiaque, pose de pacemaker, etc.) [O ; N]</t>
  </si>
  <si>
    <t>Over the last 12 months, have you been hospitalised for heart trouble, or a heart trouble was diagnosed during you hospitalisation? (e.g. MI, bypass, stent implantation, heart failure, cardiomyopathy, valve problem, rhythm problem, pacemaker, etc.) [Y ; N]</t>
  </si>
  <si>
    <t>Cancer, précisez la localisation :
- Côlon-rectum ; Poumon ; Prostate ; Sein ; Col de l'utérus ; Utérus (endomètre) ; Os ; Mélanome ; Vessie ; Testicule ; Rein ; Thyroïde ; Estomac ; Pancréas ; Foie ; Cerveau ; Leucémie ; Lymphome ; Autre</t>
  </si>
  <si>
    <t>Cancer, specify the location:
- Colon-rectum ; Lung ; Prostate ; Breast ; Cervix ; Uterus (endometrium) ; bone ; Melanoma ; Bladder ; Testicle ; Kidney ; Thyroid ; Stomach ; Pancreas ; Liver ; Brain ; Leukaemia ; Lymphoma ; Other</t>
  </si>
  <si>
    <t xml:space="preserve">*{S1 à S3} Actuellement, suivez-vous un régime alimentaire ? [O ; N]
*{S15 et suivants} Actuellement, suivez-vous un régime alimentaire ou avez-vous des habitudes alimentaires particulières ? [O ; N] </t>
  </si>
  <si>
    <t>*{S1 to S3} Are you currently following a diet? [Y ; N]
*{S15 and following} Are you currently following a diet or do you have specific food habits? [Y ; N]</t>
  </si>
  <si>
    <t>Vous faites-vous vomir lorsque vous avez une sensation de trop plein ? [O ; N]</t>
  </si>
  <si>
    <t>Do you make yourself sick when you feel too full? [Y ; N]</t>
  </si>
  <si>
    <t>Êtes-vous inquièt(e) d'avoir perdu le contrôle des quantités que vous mangez ? [O ; N]</t>
  </si>
  <si>
    <t>Are you worried that you may have lost control over the quantities you eat? [Y ; N]</t>
  </si>
  <si>
    <t>Avez-vous récemment perdu plus de 6 kg en moins de 3 mois ? [O ; N]</t>
  </si>
  <si>
    <t>Have you recently lost more than 6 kg in less than 3 months? [Y ; N]</t>
  </si>
  <si>
    <t>Vous trouvez-vous gros(se) alors même que les autres disent que vous êtes trop mince ? [O ; N]</t>
  </si>
  <si>
    <t>Do you find yourself fat even when others tell you you are too thin? [Y ; N]</t>
  </si>
  <si>
    <t>Diriez-vous que la nourriture domine votre vie ? [O ; N]</t>
  </si>
  <si>
    <t>Would you say food rules your life? [Y ; N]</t>
  </si>
  <si>
    <t>Have you ever had nasal allergies, including hay fever? [Y ; N]</t>
  </si>
  <si>
    <t>Avez-vous eu ces problèmes de nez plus de 4 jours dans la même semaine ? [O ; N]</t>
  </si>
  <si>
    <t>Did the nose problems affect you for more than 4 days in one week? [Y ; N]</t>
  </si>
  <si>
    <t>Avez-vous utilisé des sprays de corticoïdes par voie nasale pour soigner ces problèmes de nez ? (Nasacort, Nasonex, Avamys, Rhinocort, Beconase, Béclométasone, etc.) [O ; N]</t>
  </si>
  <si>
    <t>Have you used corticosteroid nasal sprays to relieve the nose problems? (Nasacort, Nasonex, Avamys, Rhinocort, Beconase, Beclometasone etc.) [Y ; N]</t>
  </si>
  <si>
    <t>Avez-vous utilisé des traitements antihistaminiques/anti-allergiques par voie orale pour soigner ces problèmes de nez ? (Aerius, Xyzall, Clarityne, Kestin Virlix, Zyrtec, Cétirizine, Loratadine, Desloratadine, etc.) [O ; N]</t>
  </si>
  <si>
    <t>Have you used oral antihistamine/allergy treatments to relieve the nose problems? (Aerius, Xyzall, Clarityne, Kestin Virlix, Zyrtec, Cetirizine, Loratadine, Desloratadine etc.) [Y ; N]</t>
  </si>
  <si>
    <t>Au cours du dernier mois, avez-vous utilisé des laxatifs ? [O ; N]</t>
  </si>
  <si>
    <t>Au cours de votre vie, avez-vous déjà eu des pertes involontaires d'urine ? [O ; N]</t>
  </si>
  <si>
    <t>Vous arrive-t-il de ronfler ? [O ; N ; Je ne sais pas]</t>
  </si>
  <si>
    <t>Do you ever snore? [Y ; N ; I don't know]</t>
  </si>
  <si>
    <t>Quelqu’un a-t-il remarqué que vous vous arrêtez de respirer pendant votre sommeil ? [O ; N ; Je ne sais pas]</t>
  </si>
  <si>
    <t>Has anyone noticed that you stop breathing while you're asleep? [Y ; N ; I don't know]</t>
  </si>
  <si>
    <t>Vous arrive-t-il de vous sentir fatigué(e) ou épuisé(e) après avoir dormi ? [O ; N]</t>
  </si>
  <si>
    <t>Vous arrive-t-il de vous sentir fatigué(e), épuisé(e) durant la journée ? [O ; N]</t>
  </si>
  <si>
    <t>Do you ever feel tired, exhausted during the day? [Y ; N]</t>
  </si>
  <si>
    <t>Êtes-vous traité(e) pour des apnées du sommeil ? [O ; N]</t>
  </si>
  <si>
    <t>Are you being treated for sleep apnea? [Y ; N]</t>
  </si>
  <si>
    <t>Pensez-vous avoir une maladie des gencives ? [O ; N ; Je ne sais pas]</t>
  </si>
  <si>
    <t>Do you think you have gum disease? [Y ; N ; I don't know]</t>
  </si>
  <si>
    <t>Have you ever had a treatment for gum disease as scaling with planing? [Y ; N ; I don't know]</t>
  </si>
  <si>
    <t>Have you ever had a tooth that moves without a shock? [Y ; N ; I don't know]</t>
  </si>
  <si>
    <t>Have you ever been alerted by a dentist that you are losing bone around your teeth? [Y ; N ; I don't know]</t>
  </si>
  <si>
    <t>In the last 3 months, have you noticed anything abnormal on any of your teeth (pain, swollen gums, bad taste, etc.)? [Y ; N ; I don't know]</t>
  </si>
  <si>
    <t>Did your gums bleed recently? [Y ; N ; I don't know]</t>
  </si>
  <si>
    <t>Do you have food jams between your teeth? [Y ; N ; I don't know]</t>
  </si>
  <si>
    <t>Have you noticed that your teeth are getting loose? [Y ; N ; I don't know]</t>
  </si>
  <si>
    <t>Have you noticed that your gums are retracting? [Y ; N ; I don't know]</t>
  </si>
  <si>
    <t>Durant votre enfance et votre adolescence, avez-vous eu un ou plusieurs coups de soleil ? [O ; N]</t>
  </si>
  <si>
    <t>During your childhood and adolescence, did you have one or more sunburns? [Y ; N]</t>
  </si>
  <si>
    <t>Durant votre vie adulte, avez-vous eu un ou plusieurs coups de soleil ? [O ; N]</t>
  </si>
  <si>
    <t>During your adult life, have you had one or more sunburns? [Y ; N]</t>
  </si>
  <si>
    <t>Avez-vous déjà eu un vitiligo ? [O ; N ; Je ne sais pas]</t>
  </si>
  <si>
    <t>Have you ever had a vitiligo? [Y ; N ; I don't know]</t>
  </si>
  <si>
    <t xml:space="preserve">Avez-vous déjà eu une maladie de Verneuil (ou hidradénite suppurée) ? [O ; N ; Je ne sais pas] </t>
  </si>
  <si>
    <t xml:space="preserve">Have you ever had a Verneuil disease (or hidradenitis suppurativa)? [Y ; N ; I don't know] </t>
  </si>
  <si>
    <t>Au cours des 12 derniers mois, avez-vous consommé du cannabis (haschisch, marijuana, herbe, joint, shit, etc.) ? [O ; N]</t>
  </si>
  <si>
    <t>Over the past 12 months, have you taken cannabis (hashish, marijuana, weed, joint, pot)? [Y ; N]</t>
  </si>
  <si>
    <t>Avez-vous déjà acheté un paquet neutre, c'est-à-dire sans les couleurs et symboles habituels de la marque, et ne présentant que des avertissements sur les dangers du tabac ? [O ; N]</t>
  </si>
  <si>
    <t>Have you ever bought a neutral packet of cigarettes that is without usual colors and symbols of the brand but official warnings about danger of tobacco ? [Y ; N]</t>
  </si>
  <si>
    <t>Au cours des 12 derniers mois, vous est-il arrivé d'être ivre ? [O ; N]</t>
  </si>
  <si>
    <t>En dehors de votre conjoint, y a-t-il quelqu’un avec qui vous pouvez discuter de choses personnelles ou d'une décision importante ? [O ; N]</t>
  </si>
  <si>
    <t>Is there someone upon whom you can count to discuss personal matters or to make a difficult decision? [Y ; N]</t>
  </si>
  <si>
    <t>En dehors de votre conjoint, y-a-t-il quelqu’un sur qui vous pouvez compter pour vous aider ponctuellement (bricolage, garde d’enfants, prêt d'objets ? [O ; N]</t>
  </si>
  <si>
    <t>Besides your spouse, can you count on someone to lend a helping hand for daily chores such as DIY, childcare, or from whom you can borrow small items? [Y ; N]</t>
  </si>
  <si>
    <t>Do you currently have a pet ? [Y ; N]</t>
  </si>
  <si>
    <t>Au cours des 12 derniers mois, avez-vous dû renoncer, pour vous-même ou votre conjoint, à certains soins en raison de problèmes financiers ? [O ; N]</t>
  </si>
  <si>
    <t>Over the past 12 months, have you had to forego healthcare services, for yourself or your spouse, due to financial problems? [Y ; N]</t>
  </si>
  <si>
    <t>Over the past 12 months, have you had to forego healthcare services, for your children, due to financial problems? [Y ; N ; not involved]</t>
  </si>
  <si>
    <t>Au cours des 12 derniers mois, vous est-il arrivé de renoncer, pour vous-même, votre conjoint ou vos enfants, à certains soins parce que La structure de soin (cabinet médical, centre de santé, hôpital, laboratoire… ) était trop éloignée ou parce que vous aviez des difficultés de transport pour vous y rendre ? [O ; N ; Non concerné(e)]</t>
  </si>
  <si>
    <t>Avez-vous obtenu un nouveau diplôme au cours des 12 derniers mois ? [O ; N]</t>
  </si>
  <si>
    <t>Suivez-vous actuellement un traitement en rapport avec la ménopause ? [O ; N ; Je ne sais pas]</t>
  </si>
  <si>
    <t>Are you currently receiving a menopause-related treatment? [Y ; N ; I don't know]</t>
  </si>
  <si>
    <t>Si vous êtes une femme, êtes-vous enceinte ? [O ; N]</t>
  </si>
  <si>
    <t>If you are a woman, are you pregnant ? [Y ; N]</t>
  </si>
  <si>
    <t>Avez-vous une complémentaire santé, aussi appelée "mutuelle", c'est-à-dire un contrat d'assurance qui complète les remboursements de la Sécurité sociale ? [O ; N]</t>
  </si>
  <si>
    <t>Do you have additional healthcare cover, meaning private cover which reimburses the remainder on top of the amount reimbursed by the social security? [Y ; N]</t>
  </si>
  <si>
    <t>Do you have, or have you had children (biological or adopted)? [Y ; N]</t>
  </si>
  <si>
    <t>Pouvez-vous consulter le carnet de santé remis à vos parents à votre naissance ? [O ; N]</t>
  </si>
  <si>
    <t>Êtes-vous né(e) par césarienne ? [O ; N ; je ne sais pas]</t>
  </si>
  <si>
    <t>Habitez-vous dans votre logement depuis au moins un an ? [O ; N]</t>
  </si>
  <si>
    <t>À part vous-même, combien de personnes vivent actuellement dans le même logement que vous ? [XX]</t>
  </si>
  <si>
    <t>Except yourself, how many people are currently living in the same dwelling as you? [XX]</t>
  </si>
  <si>
    <t>Have your windows been changed in the last 12 months? [Y ; N ; I don't know]</t>
  </si>
  <si>
    <t>Votre logement dispose-t-il d’un système de ventilation (ventilation mécanique contrôlée (VMC), barrettes de ventilation sur les fenêtres, bouche de ventilation naturelle...) ? [O ; N ; je ne sais pas]</t>
  </si>
  <si>
    <t>Does your home have a ventilation system (controlled mechanical ventilation (CMV), ventilation strips on windows, natural ventilation outlet ...)? [Y ; N ; I don't know]</t>
  </si>
  <si>
    <t>Aérez-vous votre logement en ouvrant les fenêtres ? [O ; N]</t>
  </si>
  <si>
    <t>Do you ventilate your home by opening the windows? [Y ; N]</t>
  </si>
  <si>
    <t>Votre logement a-t-il déjà subi un dégât des eaux, par exemple à la suite de canalisations cassées, fuites ou inondations ? [O ; N ; je ne sais pas]</t>
  </si>
  <si>
    <t>Avez-vous des plantes d’intérieur ? [O ; N]</t>
  </si>
  <si>
    <t>Do you have indoor plants? [Y ; N]</t>
  </si>
  <si>
    <t>Vous faites-vous aider pour faire le ménage à votre domicile, par exemple par votre conjoint, un(e) aide, un(e) employé(e) à domicile, des membres de la famille, des amis... ? [O ; N]</t>
  </si>
  <si>
    <t>Do you get help for cleaning your home, for example by your spouse, a caregiver, a home worker, family members, friends ...? [Y ; N]</t>
  </si>
  <si>
    <t>Chest pain(s): [Y ; N]</t>
  </si>
  <si>
    <t>Breathlessness: [Y ; N]</t>
  </si>
  <si>
    <t>Loss of consciousness: [Y ; N]</t>
  </si>
  <si>
    <t>Dizziness: [Y ; N]</t>
  </si>
  <si>
    <t>.{S1, S2} Was this diet prescribed by a healthcare professional (general practitioner, nutritionist, dietitian)? [Y ; N]
.{S3} Was this diet prescribed by a healthcare professional: general practitioner, specialist (nutritionist or endocrinologist), dietitian? [Y ; N]
.{S15 and following} Was this diet prescribed by a healthcare professional: general practitioner, specialist, dietitian ? [Y ; N]</t>
  </si>
  <si>
    <t>Sinusitis [Y ; N]</t>
  </si>
  <si>
    <t>Allergic conjunctivitis [Y ; N]</t>
  </si>
  <si>
    <t>Eczema [Y ; N]</t>
  </si>
  <si>
    <t>Does your snoring interfere with others? [Y ; N ; I don't know]</t>
  </si>
  <si>
    <t>Do you use a night ventilation device? [Y ; N]</t>
  </si>
  <si>
    <t>Do you use a mandibular advancement orthesis or anti-snoring gutter? [Y ; N]</t>
  </si>
  <si>
    <t>Did your skin peel? [Y ; N]</t>
  </si>
  <si>
    <t>Is this psoriasis still present today? [Y ; N ; I don't know]</t>
  </si>
  <si>
    <t>Is this vitiligo still present today? [Y ; N ; I don't know]</t>
  </si>
  <si>
    <t>Is this Verneuil disease still present today? [Y ; N ; I don't know]</t>
  </si>
  <si>
    <t>Do you have further healthcare cover, meaning private cover which reimburses the remainder on top of the amount reimbursed by your additional healthcare cover? [Y ; N]</t>
  </si>
  <si>
    <t>As a couple: [Y ; N]</t>
  </si>
  <si>
    <t>With your children, or with those of your spouse: [Y ; N]</t>
  </si>
  <si>
    <t>With others (family members, friends, etc): [Y ; N]</t>
  </si>
  <si>
    <t xml:space="preserve">Measurement 1 </t>
  </si>
  <si>
    <t xml:space="preserve">Measurement 3 </t>
  </si>
  <si>
    <t>Cellars or a basement [Y ; N]</t>
  </si>
  <si>
    <t>A crawl space : [Y ; N]</t>
  </si>
  <si>
    <t>Difficult or too expensive to heat well [Y ; N]</t>
  </si>
  <si>
    <t>Smell of mold [Y ; N]</t>
  </si>
  <si>
    <t>Moisture sensation [Y ; N]</t>
  </si>
  <si>
    <t>Condensation (fogging) on ​​windows or walls [Y ; N]</t>
  </si>
  <si>
    <t>Moisture stains on the walls [Y ; N]</t>
  </si>
  <si>
    <t>Is it resolved ? [Y ; N]</t>
  </si>
  <si>
    <t>Ces questions concernent les activités quotidiennes. Pour chacune d'elles, cochez la case qui correspond le mieux à votre situation.</t>
  </si>
  <si>
    <t>Voici une liste de problèmes de santé. Indiquez ceux dont vous souffrez ou avez souffert au cours des 12 derniers mois (qu'il y ait eu ou non un arrêt de travail, qu'il y ait ou non un traitement).</t>
  </si>
  <si>
    <t>SOUTIEN SOCIAL / RELATIONS SOCIALES</t>
  </si>
  <si>
    <t>DIFFICULTÉ À OBTENIR UNE GROSSESSE</t>
  </si>
  <si>
    <t>CARACTÉRISTIQUES DU LOGEMENT ET PRODUITS MÉNAGERS</t>
  </si>
  <si>
    <t>AIDE AU REMPLISSAGE</t>
  </si>
  <si>
    <t>HELP FOR FILLING UP</t>
  </si>
  <si>
    <t>Below is a list of health problems. Indicate those from which you suffer or have suffered over the past 12 months (whether or not accompanied by occupational leave, whether or not accompanied by treatment).</t>
  </si>
  <si>
    <t>HEALTH PROBLEM LIST</t>
  </si>
  <si>
    <t>The questions below refer to daily activities. For each of them, tick the most appropriate box with regard to your own situation.</t>
  </si>
  <si>
    <t xml:space="preserve">Nom variable SQL Server
</t>
  </si>
  <si>
    <t>CAPACITÉ VISUELLE</t>
  </si>
  <si>
    <t>VISUAL CAPABILITY</t>
  </si>
  <si>
    <t>AQ_CAPVISU</t>
  </si>
  <si>
    <t>AQ_CAPVISU_PortLunLent</t>
  </si>
  <si>
    <t>- |__| Vision de loin : année I__I__I__I__I</t>
  </si>
  <si>
    <t>- |__| Close-up vision year I__I__I__I__I</t>
  </si>
  <si>
    <t>AQ_CAPVISU_VuLoin ; AQ_CAPVISU_VuLoinAn</t>
  </si>
  <si>
    <t>- |__| Vision de près : année I__I__I__I__I</t>
  </si>
  <si>
    <t>- |__| Distance vision year I__I__I__I__I</t>
  </si>
  <si>
    <t>AQ_CAPVISU_VuPres ; AQ_CAPVISU_VuPresAn</t>
  </si>
  <si>
    <t>AQ_CAPVISU_Cataracte</t>
  </si>
  <si>
    <t>AQ_CAPVISU_CataracteNbO</t>
  </si>
  <si>
    <t>- Une dégénérescence maculaire (DMLA) : I__I un œil / I__I des deux yeux</t>
  </si>
  <si>
    <t>- Un glaucome ou une hypertension oculaire : I__I un œil / I__I des deux yeux</t>
  </si>
  <si>
    <t>- Une ou d'autre(s) maladie(s) oculaire(s), précisez :</t>
  </si>
  <si>
    <t>- One or other eye disease(s), please specify:</t>
  </si>
  <si>
    <t>a) I__I__I__I__I__I__I__I__I__I__I__I : I__I un œil / I__I des deux yeux</t>
  </si>
  <si>
    <t>b) I__I__I__I__I__I__I__I__I__I__I__I : I__I un œil / I__I des deux yeux</t>
  </si>
  <si>
    <t>AQ_CAPVISU_Goutte</t>
  </si>
  <si>
    <t>SANTÉ RESPIRATOIRE</t>
  </si>
  <si>
    <t>RESPIRATORY HEALTH</t>
  </si>
  <si>
    <t>AQ_CAPRESP_Siffle</t>
  </si>
  <si>
    <t>AQ_CAPRESP_SiffleEssouf</t>
  </si>
  <si>
    <t>AQ_CAPRESP_SiffleEnrhum</t>
  </si>
  <si>
    <t>AQ_CAPRESP_ReveilGenResp</t>
  </si>
  <si>
    <t>AQ_CAPRESP_EssoufRepos</t>
  </si>
  <si>
    <t>AQ_CAPRESP_EssoufEff</t>
  </si>
  <si>
    <t>AQ_CAPRESP_ReveilEssouf</t>
  </si>
  <si>
    <t>AQ_CAPRESP_ReveilToux</t>
  </si>
  <si>
    <t>AQ_CAPRESP_TouxLeve</t>
  </si>
  <si>
    <t>AQ_CAPRESP_TouxLeve3mois</t>
  </si>
  <si>
    <t>AQ_CAPRESP_TouxHab</t>
  </si>
  <si>
    <t>AQ_CAPRESP_TouxHab3mois</t>
  </si>
  <si>
    <t>AQ_CAPRESP_CrachLev</t>
  </si>
  <si>
    <t>AQ_CAPRESP_CrachLev3mois</t>
  </si>
  <si>
    <t>AQ_CAPRESP_CrachHab</t>
  </si>
  <si>
    <t>AQ_CAPRESP_CrachHab3mois</t>
  </si>
  <si>
    <t>AQ_CAPRESP_EssoufMarVit</t>
  </si>
  <si>
    <t>AQ_CAPRESP_EssoufMarVitAge</t>
  </si>
  <si>
    <t>AQ_CAPRESP_EssoufMarVitArr</t>
  </si>
  <si>
    <t>AQ_CAPRESP_Etouf</t>
  </si>
  <si>
    <t>AQ_CAPRESP_Asthme</t>
  </si>
  <si>
    <t>AQ_CAPRESP_AsthConfMed</t>
  </si>
  <si>
    <t>AQ_CAPRESP_AsthAgePrem</t>
  </si>
  <si>
    <t>AQ_CAPRESP_AsthAgeDern</t>
  </si>
  <si>
    <t>AQ_CAPRESP_Asth12m</t>
  </si>
  <si>
    <t>AQ_CAPRESP_AsthMedoc</t>
  </si>
  <si>
    <t>DIABÈTE</t>
  </si>
  <si>
    <t>DIABETE</t>
  </si>
  <si>
    <t>AQ_DIABETE</t>
  </si>
  <si>
    <t>AQ_DIABETE_Age</t>
  </si>
  <si>
    <t>AQ_DIABETE_DitMed</t>
  </si>
  <si>
    <t>AQ_DIABETE_Consulte</t>
  </si>
  <si>
    <t>AQ_DIABETE_ConsulteGen</t>
  </si>
  <si>
    <t>- D'un spécialiste (endocrinologue, diabétologue…)</t>
  </si>
  <si>
    <t>- a specialist (endocrinologist, diabetologist, etc)</t>
  </si>
  <si>
    <t>AQ_DIABETE_ConsulteSpe</t>
  </si>
  <si>
    <t>AQ_DIABETE_Trait</t>
  </si>
  <si>
    <t>AQ_DIABETE_Inject</t>
  </si>
  <si>
    <t>AQ_DIABETE_InjectAge</t>
  </si>
  <si>
    <t>AQ_DIABETE_Glycos</t>
  </si>
  <si>
    <t>AQ_DIABETE_GlycosDos</t>
  </si>
  <si>
    <t>AQ_DIABETE_GlycosResult</t>
  </si>
  <si>
    <t>AQ_DIABETE_ConsultOptht</t>
  </si>
  <si>
    <t>AQ_DIABETE_ConsultPied</t>
  </si>
  <si>
    <t>AQ_DIABETE_ConsultNephr</t>
  </si>
  <si>
    <t>AQ_DIABETE_ConsultDiet</t>
  </si>
  <si>
    <t>Veuillez répondre à toutes les questions en cochant la case qui décrit le mieux comment vous vous êtes senti(e) au cours de ces 4 dernières semaines à cause de votre asthme :</t>
  </si>
  <si>
    <t>Essoufflé(e) au repos ?</t>
  </si>
  <si>
    <t>Essoufflé(e) en faisant des efforts physiques ?</t>
  </si>
  <si>
    <t>Inquièt(e) à l'idée d'attraper un rhume ou d'avoir plus de mal à respirer ?</t>
  </si>
  <si>
    <t>Déprimé(e), démoralisé(e) à cause de vos problèmes respiratoires ?</t>
  </si>
  <si>
    <t>Efforts physiques intenses (monter l'escalier, se dépêcher, faire du sport, etc.) ?</t>
  </si>
  <si>
    <t>Activités quotidiennes à la maison (s'habiller, se laver, etc.) ?</t>
  </si>
  <si>
    <t>Activités avec les autres (discuter, être avec les endants, rendre visite à des amis ou de la famille, etc.) ?</t>
  </si>
  <si>
    <t>Avez-vous toussé ?</t>
  </si>
  <si>
    <t xml:space="preserve">Avez-vous eu des glaires ? </t>
  </si>
  <si>
    <t>Au cours des 12 derniers mois, avez-vous consulté (pour votre diabète ou pour une autre raison) :</t>
  </si>
  <si>
    <t>DIABÈTE GESTATIONNEL</t>
  </si>
  <si>
    <t>AQ_FOYVIE_EveAutre ; AQ_FOYVIE_EveAutrePs</t>
  </si>
  <si>
    <t>Other(s) ; Other, specify.</t>
  </si>
  <si>
    <t>Autre(s) ; Autre(s), précisez.</t>
  </si>
  <si>
    <t>Heures de sommeil par nuit (Variable calculée)</t>
  </si>
  <si>
    <t>SANTÉ PERÇUE</t>
  </si>
  <si>
    <t>LISTE DES PATHOLOGIES</t>
  </si>
  <si>
    <t>TROUBLES DU TRANSIT</t>
  </si>
  <si>
    <t>TABAC</t>
  </si>
  <si>
    <t>CANNABIS</t>
  </si>
  <si>
    <t>SITUATION VIS-À-VIS DE L'EMPLOI du/de la conjoint(e)</t>
  </si>
  <si>
    <t>LIVING AS A COUPLE</t>
  </si>
  <si>
    <t>ELECTRONIC CIGARETTE</t>
  </si>
  <si>
    <t>DIFFICULTÉS FINANCIÈRES / RENONCEMENT AUX SOINS</t>
  </si>
  <si>
    <t>FINANCIAL DIFFICULTIES / FOREGONE MEDICAL CARE</t>
  </si>
  <si>
    <t>INCOME</t>
  </si>
  <si>
    <t>SITUATION MARITALE</t>
  </si>
  <si>
    <t>NOMBRE D'ENFANTS</t>
  </si>
  <si>
    <t>MARITAL STATUS</t>
  </si>
  <si>
    <t>NUMBER OF CHILDREN</t>
  </si>
  <si>
    <t>HOUSEHOLD COMPOSITION</t>
  </si>
  <si>
    <t>DIPLÔMES DES ASCENDANTS</t>
  </si>
  <si>
    <t>AQ_SOMMEIL_SemDurTranc ; AQ_SOMMEIL_HeurDormi</t>
  </si>
  <si>
    <t>EATING DISORDERS (SCOFF)</t>
  </si>
  <si>
    <t>indic</t>
  </si>
  <si>
    <t>AUDITION</t>
  </si>
  <si>
    <t>Enter x
for selection</t>
  </si>
  <si>
    <t>VIE EN COUPLE</t>
  </si>
  <si>
    <t>Les impressions suivantes sont ressenties par la plupart des gens. Au cours de la dernière semaine indiquez la fréquence avec laquelle vous avez éprouvé les sentiments ou eu les comportements décrits dans cette liste. Cochez la case qui correspond le mieux à votre situation:
- [Jamais, très rarement, moins d'1 jour ; Occasionnellement, 1 à 2 jours ; Assez souvent, 3 à 4 jours ; Fréquement, tout le temps, 5 à 7 jours]</t>
  </si>
  <si>
    <t>The following impressions are experienced by most people. Please indicate the frequency at which you have experienced the feelings or displayed the behaviours described in this list during the past week. Tick the box corresponding to the desired answer:
- [Never, very rarely, less than 1 day ; Occasionally, 1 to 2 days ; Relatively often, 3 to 4 days ; Frequently, all the time, 5 to 7 days]</t>
  </si>
  <si>
    <t>Endocrine and metabolic disease:</t>
  </si>
  <si>
    <t>AQ_FOYVIE_ConjCSP ; AQ_FOYVIE_ConjCSPPS</t>
  </si>
  <si>
    <t>Quel sont les éléments ayant motivé votre participation à la cohorte Constances ?</t>
  </si>
  <si>
    <t>La participation aux progrès de la recherche médicale, le volontariat à un projet
d’intérêt collectif</t>
  </si>
  <si>
    <t>L’examen de santé</t>
  </si>
  <si>
    <t>Une préoccupation de santé personnelle ou familiale</t>
  </si>
  <si>
    <t>Autre(s)</t>
  </si>
  <si>
    <t>Les thèmes abordés</t>
  </si>
  <si>
    <t>AQ_FOYVIE_MotivRech</t>
  </si>
  <si>
    <t>AQ_FOYVIE_MotivExam</t>
  </si>
  <si>
    <t>AQ_FOYVIE_MotivThem</t>
  </si>
  <si>
    <t>AQ_FOYVIE_MotivFam</t>
  </si>
  <si>
    <t>AQ_FOYVIE_MotivAut</t>
  </si>
  <si>
    <t>MOTIVATION</t>
  </si>
  <si>
    <t>AQ_FEMME_Cpilule ; AQ_FEMME_CPilulePs ; AQ_FEMME_Cpilule_N</t>
  </si>
  <si>
    <t>AQ_FOYVIE</t>
  </si>
  <si>
    <r>
      <rPr>
        <u/>
        <sz val="8"/>
        <rFont val="Calibri"/>
        <family val="2"/>
        <scheme val="minor"/>
      </rPr>
      <t>Les activités physiques intenses</t>
    </r>
    <r>
      <rPr>
        <sz val="8"/>
        <rFont val="Calibri"/>
        <family val="2"/>
        <scheme val="minor"/>
      </rPr>
      <t xml:space="preserve"> font référence aux activités qui vous demandent un effort physique important et vous font respirer beaucoup plus difficilement que normalement, comme porter des charges lourdes, bêcher, faire du vélo à vive allure ou jouer au football, etc. Répondez en pensant uniquement aux activités effectuées pendant au moins 10 minutes d’affilée.</t>
    </r>
  </si>
  <si>
    <r>
      <rPr>
        <u/>
        <sz val="8"/>
        <rFont val="Calibri"/>
        <family val="2"/>
        <scheme val="minor"/>
      </rPr>
      <t xml:space="preserve">Intense physical activity </t>
    </r>
    <r>
      <rPr>
        <sz val="8"/>
        <rFont val="Calibri"/>
        <family val="2"/>
        <scheme val="minor"/>
      </rPr>
      <t>refers to activities that require a lot of physical effort and make it harder for you to breathe than normal, such as carrying heavy loads, digging, biking at high speed or playing football, etc. Answer by thinking only of the activities performed for at least 10 minutes in a row</t>
    </r>
  </si>
  <si>
    <r>
      <rPr>
        <u/>
        <sz val="8"/>
        <rFont val="Calibri"/>
        <family val="2"/>
        <scheme val="minor"/>
      </rPr>
      <t>Les activités physiques modérées</t>
    </r>
    <r>
      <rPr>
        <sz val="8"/>
        <rFont val="Calibri"/>
        <family val="2"/>
        <scheme val="minor"/>
      </rPr>
      <t xml:space="preserve"> font référence aux activités qui vous demandent un effort physique modéré et vous font respirer un peu plus difficilement que normalement, comme porter des charges légères, passer l’aspirateur, faire du vélo tranquillement, etc. Répondez en pensant uniquement aux activités effectuées pendant au moins 10 minutes d’affilée.</t>
    </r>
  </si>
  <si>
    <r>
      <rPr>
        <u/>
        <sz val="8"/>
        <rFont val="Calibri"/>
        <family val="2"/>
        <scheme val="minor"/>
      </rPr>
      <t>Moderate physical activity</t>
    </r>
    <r>
      <rPr>
        <sz val="8"/>
        <rFont val="Calibri"/>
        <family val="2"/>
        <scheme val="minor"/>
      </rPr>
      <t xml:space="preserve"> refers to activities that require moderate physical effort and make you breathe a little harder than normal, such as carrying light loads, vacuuming, riding a bike quietly, etc. Answer by thinking only of the activities performed for at least 10 minutes in a row</t>
    </r>
  </si>
  <si>
    <r>
      <rPr>
        <u/>
        <sz val="8"/>
        <rFont val="Calibri"/>
        <family val="2"/>
        <scheme val="minor"/>
      </rPr>
      <t>La marche</t>
    </r>
    <r>
      <rPr>
        <sz val="8"/>
        <rFont val="Calibri"/>
        <family val="2"/>
        <scheme val="minor"/>
      </rPr>
      <t xml:space="preserve"> inclut la marche effectuée sur votre lieu de travail ou d’études, à votre domicile, les trajets pour vous rendre d’un lieu à un autre et tout autre type de marche que vous pouvez faire pendant votre temps libre pour la détente, le sport ou les loisirs, et qui n’entraine pas de modification de votre respiration. Répondez en pensant uniquement aux épisodes de marche d’au moins 10 minutes d’affilée.</t>
    </r>
  </si>
  <si>
    <r>
      <rPr>
        <u/>
        <sz val="8"/>
        <rFont val="Calibri"/>
        <family val="2"/>
        <scheme val="minor"/>
      </rPr>
      <t>Walking</t>
    </r>
    <r>
      <rPr>
        <sz val="8"/>
        <rFont val="Calibri"/>
        <family val="2"/>
        <scheme val="minor"/>
      </rPr>
      <t xml:space="preserve"> includes walking at your place of work or study, at home, travelling from one place to another and any other type of walking that you can do in your free time for relaxation, sport or leisure, and that does not involve a change in your breathing. Answer thinking only of walking episodes of at least 10 minutes in a row.</t>
    </r>
  </si>
  <si>
    <r>
      <rPr>
        <u/>
        <sz val="8"/>
        <rFont val="Calibri"/>
        <family val="2"/>
        <scheme val="minor"/>
      </rPr>
      <t>Le temps passé assis</t>
    </r>
    <r>
      <rPr>
        <sz val="8"/>
        <rFont val="Calibri"/>
        <family val="2"/>
        <scheme val="minor"/>
      </rPr>
      <t xml:space="preserve"> comprend le temps passé en position assise ou allongée, que ce soit sur votre lieu de travail ou d’études, pendant votre temps libre ou pendant vos déplacements. Il peut s’agir par exemple du temps passé assis(e) à un bureau, chez des amis ou de la famille, à être assis(e) ou allongé(e) pour lire, regarder la télévision ou utiliser un ordinateur, à jouer aux cartes, à se déplacer en voiture, en bus, en train… Ne pas inclure le temps passé à dormir. Répondez en pensant uniquement aux jours de la semaine (week-end exclu).</t>
    </r>
  </si>
  <si>
    <r>
      <rPr>
        <u/>
        <sz val="8"/>
        <rFont val="Calibri"/>
        <family val="2"/>
        <scheme val="minor"/>
      </rPr>
      <t>Time spent sitting</t>
    </r>
    <r>
      <rPr>
        <sz val="8"/>
        <rFont val="Calibri"/>
        <family val="2"/>
        <scheme val="minor"/>
      </rPr>
      <t xml:space="preserve"> includes time spent sitting or lying down, whether at work or at school, during your free time or while travelling. For example, time spent sitting at a desk, with friends or family, sitting or lying down to read, watch television or use a computer, play cards, travel by car, bus, train, etc. Do not include time spent sleeping. Answer thinking only of the days of the week (excluding weekends).</t>
    </r>
  </si>
  <si>
    <t>Si oui, précisez s'il s'agit d'une vision de près, de loin, ou les deux et l'année où vous avez commencé à porter des lunettes ou des lentilles :</t>
  </si>
  <si>
    <t xml:space="preserve"> If yes, specify whether for close-up vision, distance vision or both, along with the year you started wearing the glasses or contact lenses:</t>
  </si>
  <si>
    <t>Si oui, avez-vous été opéré(e) : 1) d'un œil ; 2) des deux yeux</t>
  </si>
  <si>
    <t>If yes, have you been operated: 1) on one eye 2) on both eyes</t>
  </si>
  <si>
    <t>Si oui, était-ce (précisez si la maladie concernait un œil ou les deux yeux) :</t>
  </si>
  <si>
    <t xml:space="preserve"> If yes, was it (indicate whether the disease concerned one or both eyes) :</t>
  </si>
  <si>
    <t>Si oui, précisez le ou les traitements utilisés</t>
  </si>
  <si>
    <t>if yes, specify the treatments used, along 
(with the year the treatment started asked in 2009 only):</t>
  </si>
  <si>
    <t>Si vous habitez en appartement, à quel étage ? [XX]</t>
  </si>
  <si>
    <t>If you live in an apartment, which floor? [XX]</t>
  </si>
  <si>
    <t>Si oui, est-il obstrué ? [O ; N ; je ne sais pas]</t>
  </si>
  <si>
    <t>If so, is it obstructed? [Y ; N ; I don't know]</t>
  </si>
  <si>
    <t>Si oui, lequel est-ce ? (plusieurs réponses possibles)</t>
  </si>
  <si>
    <t>If not, are you in a serious romantic relationship? [Y ; N]</t>
  </si>
  <si>
    <t>REVENUS</t>
  </si>
  <si>
    <t>Salle de bain</t>
  </si>
  <si>
    <t>Divorce, séparation ;</t>
  </si>
  <si>
    <t>J'ai été appelé(e) par le dentiste pour un examen de contrôle ou un détartrage ;</t>
  </si>
  <si>
    <t>Nous aimerions savoir comment, d'une manière générale, vous vous êtes porté(e) ces dernières semaines. Répondez aux questions suivantes, en cochant la réponse qui vous semble correspondre le mieux à ce que vous ressentez. Récemment, et en particulier ces dernières semaines :</t>
  </si>
  <si>
    <t>_N existe
X</t>
  </si>
  <si>
    <t>Numéro de CES : |__||__||__|</t>
  </si>
  <si>
    <t>PARACL_SOC_CES_NCes</t>
  </si>
  <si>
    <t>PARACL_SOC_DNaissance</t>
  </si>
  <si>
    <t>PARACL_SOC_Sex</t>
  </si>
  <si>
    <t>Date de l'examen</t>
  </si>
  <si>
    <t>Exam date</t>
  </si>
  <si>
    <t>PARACL_SOC_DatExam</t>
  </si>
  <si>
    <t>RECUEIL BIOLOGIE (prélèvement sanguin)</t>
  </si>
  <si>
    <t>BIOLOGICAL DATA COLLECTION (blood sampling)</t>
  </si>
  <si>
    <t>PARACL_SAN_HeFinDerRepa</t>
  </si>
  <si>
    <t>PARACL_SAN_MangMat</t>
  </si>
  <si>
    <t>PARACL_SAN_DureeJeune</t>
  </si>
  <si>
    <t>PARACL_SAN_Regle</t>
  </si>
  <si>
    <t>PARACL_SAN_HeuPrel</t>
  </si>
  <si>
    <t>PARACL_SAN_DiffPrel</t>
  </si>
  <si>
    <t>PARACL_SAN_MotAnalSang</t>
  </si>
  <si>
    <t>Biochimie du sang / Glycémie (MMOL/L)</t>
  </si>
  <si>
    <t>Blood biochemistry / Blood glucose (MMOL/L)</t>
  </si>
  <si>
    <t>PARACL_BIO_Glyc</t>
  </si>
  <si>
    <t>Biochimie du sang / Créatinine (MICORMOL/L)</t>
  </si>
  <si>
    <t>Blood biochemistry / Creatinine (MICORMOL/L)</t>
  </si>
  <si>
    <t>PARACL_BIO_Crea</t>
  </si>
  <si>
    <t>Biochimie du sang / Gamma GT (UI/L)</t>
  </si>
  <si>
    <t>Blood biochemistry / Gamma GT (UI/L)</t>
  </si>
  <si>
    <t>PARACL_BIO_Gam</t>
  </si>
  <si>
    <t>Biochimie du sang / ALAT (UI/L)</t>
  </si>
  <si>
    <t>Blood biochemistry / ALAT (UI/L)</t>
  </si>
  <si>
    <t>PARACL_BIO_Alat</t>
  </si>
  <si>
    <t>Biochimie du sang / Cholestérol total (MMOL/L)</t>
  </si>
  <si>
    <t>Blood biochemistry / Total cholesterol (MMOL/L)</t>
  </si>
  <si>
    <t>PARACL_BIO_ChoTot</t>
  </si>
  <si>
    <t>Biochimie du sang / Cholestérol-HDL (MMOL/L)</t>
  </si>
  <si>
    <t>Blood biochemistry / HDL cholesterol (MMOL/L)</t>
  </si>
  <si>
    <t>PARACL_BIO_ChoHDL</t>
  </si>
  <si>
    <t>Biochimie du sang / Triglycérides (MMOL/L)</t>
  </si>
  <si>
    <t>Blood biochemistry / Triglycerides (MMOL/L)</t>
  </si>
  <si>
    <t>PARACL_BIO_Trig</t>
  </si>
  <si>
    <t>Hématologie / Globules blancs (CEL 10˄9/L)</t>
  </si>
  <si>
    <t>PARACL_HEM_GloBla</t>
  </si>
  <si>
    <t>Hématologie / Globules rouges (CEL 10˄12/L)</t>
  </si>
  <si>
    <t>PARACL_HEM_GloRou</t>
  </si>
  <si>
    <t>Hématologie / Hémoglobine (g/L)</t>
  </si>
  <si>
    <t>Haematology / Haemoglobin (g/L)</t>
  </si>
  <si>
    <t>PARACL_HEM_Hemo</t>
  </si>
  <si>
    <t>Hématologie / Volume globulaire moyen (fL)</t>
  </si>
  <si>
    <t>Haematology / Mean corpuscular volume (fL)</t>
  </si>
  <si>
    <t>PARACL_HEM_VolGlobMoy</t>
  </si>
  <si>
    <t>Hématologie / Plaquettes (g/L)</t>
  </si>
  <si>
    <t>Haematology / Platelets (g/L)</t>
  </si>
  <si>
    <t>PARACL_HEM_Plaq</t>
  </si>
  <si>
    <t>PARACL_HEM_Basophi</t>
  </si>
  <si>
    <t>PARACL_HEM_EosiPhi</t>
  </si>
  <si>
    <t>PARACL_HEM_Hemato</t>
  </si>
  <si>
    <t>PARACL_HEM_Lympho</t>
  </si>
  <si>
    <t>PARACL_HEM_Monocy</t>
  </si>
  <si>
    <t>PARACL_HEM_NeuPhi</t>
  </si>
  <si>
    <t>BIOMETRY</t>
  </si>
  <si>
    <t>Height measurement</t>
  </si>
  <si>
    <t>PARACL_HAU_MesTail</t>
  </si>
  <si>
    <t>PARACL_POI_MesPoi</t>
  </si>
  <si>
    <t>PARACL_POI_MesPoi_ctrl</t>
  </si>
  <si>
    <t>PARACL_POI_PorApp</t>
  </si>
  <si>
    <t>PARACL_POI_SiOui</t>
  </si>
  <si>
    <t>PARACL_SAN_HeuPrel_proxy</t>
  </si>
  <si>
    <t>PARACL_TAI_MesToTai</t>
  </si>
  <si>
    <t>PARACL_HAN_MesToHan</t>
  </si>
  <si>
    <t>PARACL_OMB_MesPeri</t>
  </si>
  <si>
    <t>PARACL_VDP_PoCorTest</t>
  </si>
  <si>
    <t>PARACL_VDP_OeDrSaCorr</t>
  </si>
  <si>
    <t>PARACL_VDP_OeGaSaCorr</t>
  </si>
  <si>
    <t>PARACL_VDP_OeDrAvCorr</t>
  </si>
  <si>
    <t>PARACL_VDP_OeGaAvCorr</t>
  </si>
  <si>
    <t>PARACL_VDP_BiSaCorr</t>
  </si>
  <si>
    <t>PARACL_VDP_BiAvCorr</t>
  </si>
  <si>
    <t>PARACL_VDP_CeProAmbMono</t>
  </si>
  <si>
    <t>PARACL_VDL_OeDrSaCorr</t>
  </si>
  <si>
    <t>PARACL_VDL_OeGaSaCorr</t>
  </si>
  <si>
    <t>PARACL_VDL_OeDrAvCorr</t>
  </si>
  <si>
    <t>PARACL_VDL_OeGaAvCorr</t>
  </si>
  <si>
    <t>PARACL_VDL_BiSaCorr</t>
  </si>
  <si>
    <t>PARACL_VDL_BiAvCorr</t>
  </si>
  <si>
    <t>PARACL_VDL_CeProAmbMono</t>
  </si>
  <si>
    <t>HEARING</t>
  </si>
  <si>
    <t>PARACL_AUD_SiNon</t>
  </si>
  <si>
    <t>PARACL_AUD_RealCab</t>
  </si>
  <si>
    <t>PARACL_AUD_SuivSpecPerAud</t>
  </si>
  <si>
    <t>PARACL_AUD_SiOuiDrGa</t>
  </si>
  <si>
    <t>Right ear: note the decibels for each frequency:
[[500HZ/ |_|_| dB] [1000HZ/ |_|_| dB] [2000HZ/ |_|_| dB] [4000HZ/ |_|_| dB] [8000HZ/ |_|_| dB]]
negative values: check box for each frequency</t>
  </si>
  <si>
    <t>PARACL_AUD_AuDr500 ; PARACL_AUD_AuDr1000 ; PARACL_AUD_AuDr2000 ; PARACL_AUD_AuDr4000 ; PARACL_AUD_AuDr8000</t>
  </si>
  <si>
    <t>Left ear: note the decibels for each frequency:
[[500HZ/ |_|_| dB] [1000HZ/ |_|_| dB] [2000HZ/ |_|_| dB] [4000HZ/ |_|_| dB] [8000HZ/ |_|_| dB]]
negative values: check box for each frequency</t>
  </si>
  <si>
    <t>PARACL_AUD_AuGa500 ; PARACL_AUD_AuGa1000 ; PARACL_AUD_AuGa2000 ; PARACL_AUD_AuGa4000 ; PARACL_AUD_AuGa8000</t>
  </si>
  <si>
    <t>SPIROMETRY</t>
  </si>
  <si>
    <t>PARACL_SPI_SiNon</t>
  </si>
  <si>
    <t>PARACL_SPI_CriAcc</t>
  </si>
  <si>
    <t>PARACL_SPI_CriRepr</t>
  </si>
  <si>
    <t>PARACL_SPI_ReaSaPin</t>
  </si>
  <si>
    <t>PARACL_SPI_TechPar</t>
  </si>
  <si>
    <t>PARACL_SPI_CapSat</t>
  </si>
  <si>
    <t>PARACL_SPI_PatResCou</t>
  </si>
  <si>
    <t>PARACL_SPI_VEMS1 ; PARACL_SPI_CVF1</t>
  </si>
  <si>
    <t>PARACL_SPI_VEMS2 ; PARACL_SPI_CVF2</t>
  </si>
  <si>
    <t>PARACL_SPI_VEMS3 ; PARACL_SPI_CVF3</t>
  </si>
  <si>
    <t>ELECTROCARDIOGRAM</t>
  </si>
  <si>
    <t>PARACL_ECG_SiNon</t>
  </si>
  <si>
    <t>PARACL_ECG_PraPosAss</t>
  </si>
  <si>
    <t>PARACL_ECG_ElePosRacMemSup</t>
  </si>
  <si>
    <t>PARACL_ECG_ElePosRacMemInf</t>
  </si>
  <si>
    <t>PARACL_ECG_RedGai5Pou1</t>
  </si>
  <si>
    <t>PARACL_ECG_AugGai20Pou1</t>
  </si>
  <si>
    <t>PARACL_ECG_Dossier_Present</t>
  </si>
  <si>
    <t>BLOOD PRESSURE</t>
  </si>
  <si>
    <t>PARACL_TAR_TenArtSysDr</t>
  </si>
  <si>
    <t>PARACL_TAR_TenArtDiaDr</t>
  </si>
  <si>
    <t>PARACL_TAR_TenArtSysGa</t>
  </si>
  <si>
    <t>PARACL_TAR_TenArtDiaGa</t>
  </si>
  <si>
    <t>PARACL_TAR_TenArtSysBraRefDr ; PARACL_TAR_TenArtSysBraRefGa</t>
  </si>
  <si>
    <t>PARACL_TAR_TenArtDiaBraRefDr ; PARACL_TAR_TenArtDiaBraRefGa</t>
  </si>
  <si>
    <t>PARACL_TAR_TenArtSysOrt</t>
  </si>
  <si>
    <t>PARACL_TAR_TenArtDiaOrt</t>
  </si>
  <si>
    <t>PARACL_TAR_TensAss</t>
  </si>
  <si>
    <t>PARACL_TAR_ExaUni</t>
  </si>
  <si>
    <t>SOCIO-ECONOMIC INFORMATION COLLECTED AT THE HEALTH CENTRE</t>
  </si>
  <si>
    <t>PARACL_SOC_HomeTime</t>
  </si>
  <si>
    <t>PARACL_SOC_AidMedEta</t>
  </si>
  <si>
    <t>PARACL_SOC_BenCMU</t>
  </si>
  <si>
    <t>PARACL_SOC_BenRMIRSA</t>
  </si>
  <si>
    <t>PARACL_SOC_CMUBase</t>
  </si>
  <si>
    <t>PARACL_SOC_CMUComp</t>
  </si>
  <si>
    <t>PARACL_SOC_JeuVoIns</t>
  </si>
  <si>
    <t>PARACL_SOC_PrChar100</t>
  </si>
  <si>
    <t>PARACL_SOC_RenTravSocial</t>
  </si>
  <si>
    <t>PARACL_SOC_Proprio</t>
  </si>
  <si>
    <t>PARACL_SOC_PbAchatNourr</t>
  </si>
  <si>
    <t>PARACL_SOC_Spo12Mois</t>
  </si>
  <si>
    <t>PARACL_SOC_Cin12Mois</t>
  </si>
  <si>
    <t>PARACL_SOC_Vac12Mois</t>
  </si>
  <si>
    <t>PARACL_SOC_Con6Mois</t>
  </si>
  <si>
    <t>PARACL_SOC_QHerbDiff</t>
  </si>
  <si>
    <t>PARACL_SOC_QMatDiff</t>
  </si>
  <si>
    <t>MYSQL TABLE</t>
  </si>
  <si>
    <t>MYSQL VARIABLE</t>
  </si>
  <si>
    <t>TABLE</t>
  </si>
  <si>
    <t>VARIABLE</t>
  </si>
  <si>
    <t>Numéro Constances</t>
  </si>
  <si>
    <t>Constances number</t>
  </si>
  <si>
    <t>CAH_SENIOR_id</t>
  </si>
  <si>
    <t>CAH_SENIOR</t>
  </si>
  <si>
    <t>profile_personal</t>
  </si>
  <si>
    <t>id</t>
  </si>
  <si>
    <t>Login neuropsy</t>
  </si>
  <si>
    <t>Neuropsychiatrist login</t>
  </si>
  <si>
    <t>user_name</t>
  </si>
  <si>
    <t>Date de mise à jour  /création</t>
  </si>
  <si>
    <t>Date updated/created</t>
  </si>
  <si>
    <t>_au_dt</t>
  </si>
  <si>
    <t>Numéro du CES : |__|__|__|</t>
  </si>
  <si>
    <t>Health clinic number: |__|__|__|</t>
  </si>
  <si>
    <t>CAH_SENIOR_CdCES</t>
  </si>
  <si>
    <t>no_ces</t>
  </si>
  <si>
    <t>Numéro opérateur : |__|__|__| (2009 : initiales enquêteur)</t>
  </si>
  <si>
    <t>CAH_SENIOR_InEnq</t>
  </si>
  <si>
    <t>no_oper</t>
  </si>
  <si>
    <t>Date de l'entretien : jj/mm/20aa</t>
  </si>
  <si>
    <t>Interview date:  dd/mm/20yy</t>
  </si>
  <si>
    <t>CAH_SENIOR_DtEntr</t>
  </si>
  <si>
    <t>date_enttn</t>
  </si>
  <si>
    <t>CAH_SENIOR_Hentr</t>
  </si>
  <si>
    <t>heure_enttn ; mins_enttn</t>
  </si>
  <si>
    <t>Sexe du consultant : Masculin/féminin</t>
  </si>
  <si>
    <t>Outpatient's gender: Male/Female</t>
  </si>
  <si>
    <t>CAH_SENIOR_Sex</t>
  </si>
  <si>
    <t>sex</t>
  </si>
  <si>
    <t>Date de naissance du consultant : jj/mm/aaaa</t>
  </si>
  <si>
    <t>Outpatient's date of birth: dd/mm/yyyy</t>
  </si>
  <si>
    <t>CAH_SENIOR_DtNais</t>
  </si>
  <si>
    <t>date_birth_dd ; date_birth_mm ; date_birth_yy</t>
  </si>
  <si>
    <t>CAH_SENIOR_CompFrancais</t>
  </si>
  <si>
    <t>comp_fr</t>
  </si>
  <si>
    <t>CAH_SENIOR_PrefMan</t>
  </si>
  <si>
    <t>pref_man</t>
  </si>
  <si>
    <t>Jambe d'appui : Droite / Gauche</t>
  </si>
  <si>
    <t>Body-bearing leg: right/left</t>
  </si>
  <si>
    <t>CAH_SENIOR_JamApp</t>
  </si>
  <si>
    <t>CAH_SENIOR_Ajeun</t>
  </si>
  <si>
    <t>young</t>
  </si>
  <si>
    <t>QUESTIONNAIRE INTRODUCTIF</t>
  </si>
  <si>
    <t>INTRODUCTORY QUESTIONNAIRE</t>
  </si>
  <si>
    <t>ques_intro</t>
  </si>
  <si>
    <t>Quel est le dernier diplôme que vous ayez obtenu ?</t>
  </si>
  <si>
    <t>What was the last diploma you received?</t>
  </si>
  <si>
    <t>CAH_SENIOR_DiplPres</t>
  </si>
  <si>
    <t>diploma</t>
  </si>
  <si>
    <t>Quelle est votre profession ou bien votre dernière profession si vous êtes à la retraite?</t>
  </si>
  <si>
    <t>What is your profession, or what was your last profession if you are retired?</t>
  </si>
  <si>
    <t>CAH_SENIOR_ProfPres</t>
  </si>
  <si>
    <t>profession</t>
  </si>
  <si>
    <t>Présentez-vous les symptômes suivants de manière habituelle ?</t>
  </si>
  <si>
    <t>Do you usually have the following symptoms?</t>
  </si>
  <si>
    <t>CAH_SENIOR_MemSpt1</t>
  </si>
  <si>
    <t>symptom1</t>
  </si>
  <si>
    <t>CAH_SENIOR_MemSpt2</t>
  </si>
  <si>
    <t>symptom2</t>
  </si>
  <si>
    <t>CAH_SENIOR_MemSpt3</t>
  </si>
  <si>
    <t>symptom3</t>
  </si>
  <si>
    <t>Difficultés à calculer (par rapport à une situation antérieure)</t>
  </si>
  <si>
    <t>Difficulties calculating (compared to a former situation)</t>
  </si>
  <si>
    <t>CAH_SENIOR_MemSpt4</t>
  </si>
  <si>
    <t>symptom4</t>
  </si>
  <si>
    <t>CAH_SENIOR_MemSpt5</t>
  </si>
  <si>
    <t>symptom5</t>
  </si>
  <si>
    <t>CAH_SENIOR_MemSpt6</t>
  </si>
  <si>
    <t>symptom6</t>
  </si>
  <si>
    <t>CAH_SENIOR_MemSptMed</t>
  </si>
  <si>
    <t>symptomy</t>
  </si>
  <si>
    <t>CAH_SENIOR_MemTest</t>
  </si>
  <si>
    <t>mem_test</t>
  </si>
  <si>
    <t>CAH_SENIOR_EquilTb</t>
  </si>
  <si>
    <t>equilibre</t>
  </si>
  <si>
    <t>CAH_SENIOR_Chut12MGliss</t>
  </si>
  <si>
    <t>chute1</t>
  </si>
  <si>
    <t>CAH_SENIOR_Chut12MEscal</t>
  </si>
  <si>
    <t>chute2</t>
  </si>
  <si>
    <t>CAH_SENIOR_Chut12MHaut</t>
  </si>
  <si>
    <t>chute3</t>
  </si>
  <si>
    <t>CAH_SENIOR_Chut12MNb</t>
  </si>
  <si>
    <t>cause_chute</t>
  </si>
  <si>
    <t>THE 4 IADL (LAWTON) SCALE ITEMS</t>
  </si>
  <si>
    <t>CAH_SENIOR_IADLTelep</t>
  </si>
  <si>
    <t>capacite_tele</t>
  </si>
  <si>
    <t>CAH_SENIOR_IADLTrans</t>
  </si>
  <si>
    <t>transport</t>
  </si>
  <si>
    <t>CAH_SENIOR_IADLMedic</t>
  </si>
  <si>
    <t>medicament</t>
  </si>
  <si>
    <t>CAH_SENIOR_IADLBudge</t>
  </si>
  <si>
    <t>gerer_budjet</t>
  </si>
  <si>
    <t>CAH_SENIOR_C</t>
  </si>
  <si>
    <t>mental_exam</t>
  </si>
  <si>
    <t>"Je vais vous poser quelques questions pour apprécier comment fonctionne votre mémoire. Les unes sont très simples, les autres un peu moins. Vous devez répondre du mieux que vous pouvez."</t>
  </si>
  <si>
    <t>"I will ask you a few questions to determine how your memory works. Some are very simple, others a little less so. Answer as best as you can."</t>
  </si>
  <si>
    <t>CAH_SENIOR_MMS00</t>
  </si>
  <si>
    <t>1) En quelle année sommes-nous ? [coter 0 ou 1]</t>
  </si>
  <si>
    <t>1) What year is it? [score 0 or 1]</t>
  </si>
  <si>
    <t>CAH_SENIOR_MMS01</t>
  </si>
  <si>
    <t>mms01</t>
  </si>
  <si>
    <t>2) En quelle saison sommes-nous ? [coter 0 ou 1]</t>
  </si>
  <si>
    <t>2) What season is it? [score 0 or 1]</t>
  </si>
  <si>
    <t>CAH_SENIOR_MMS02</t>
  </si>
  <si>
    <t>mms02</t>
  </si>
  <si>
    <t>3) En quel mois sommes-nous ? [coter 0 ou 1]</t>
  </si>
  <si>
    <t>3) What month is it? [score 0 or 1]</t>
  </si>
  <si>
    <t>CAH_SENIOR_MMS03</t>
  </si>
  <si>
    <t>mms03</t>
  </si>
  <si>
    <t>4) Quel jour du mois sommes-nous ? [coter 0 ou 1]</t>
  </si>
  <si>
    <t>4) What day of the month is it? [score 0 or 1]</t>
  </si>
  <si>
    <t>CAH_SENIOR_MMS04</t>
  </si>
  <si>
    <t>mms04</t>
  </si>
  <si>
    <t>5) Quel jour de la semaine sommes-nous ? [coter 0 ou 1]</t>
  </si>
  <si>
    <t>5) What day of the week is it? [score 0 or 1]</t>
  </si>
  <si>
    <t>CAH_SENIOR_MMS05</t>
  </si>
  <si>
    <t>mms05</t>
  </si>
  <si>
    <t>ER</t>
  </si>
  <si>
    <t>CAH_SENIOR_MMS0105</t>
  </si>
  <si>
    <t>"Je vais vous poser maintenant quelques questions sur l'endroit où nous nous trouvons."</t>
  </si>
  <si>
    <t>"I will now ask you a few questions about where we are now."</t>
  </si>
  <si>
    <t>6) Quel est le nom de l'établissement où nous sommes ? [coter 0 ou 1]</t>
  </si>
  <si>
    <t>6) What is the name of the establishment where we are? [score 0 or 1]</t>
  </si>
  <si>
    <t>CAH_SENIOR_MMS06</t>
  </si>
  <si>
    <t>mms06</t>
  </si>
  <si>
    <t>7) Dans quelle ville se trouve-t-il ? [coter 0 ou 1]</t>
  </si>
  <si>
    <t>7) What city is it in? [score 0 or 1]</t>
  </si>
  <si>
    <t>CAH_SENIOR_MMS07</t>
  </si>
  <si>
    <t>mms07</t>
  </si>
  <si>
    <t>8) Quel est le nom du département dans lequel est située cette ville ? [coter 0 ou 1]</t>
  </si>
  <si>
    <t>8) What department is this city in? [score 0 or 1]</t>
  </si>
  <si>
    <t>CAH_SENIOR_MMS08</t>
  </si>
  <si>
    <t>mms08</t>
  </si>
  <si>
    <t>9) Dans quelle province ou région administrative est situé ce département ? [coter 0 ou 1]</t>
  </si>
  <si>
    <t>9) What province or administrative region is this department in? [score 0 or 1]</t>
  </si>
  <si>
    <t>CAH_SENIOR_MMS09</t>
  </si>
  <si>
    <t>mms09</t>
  </si>
  <si>
    <t>10) à quel étage sommes-nous ? [coter 0 ou 1]</t>
  </si>
  <si>
    <t>10) What floor are we on? [score 0 or 1]</t>
  </si>
  <si>
    <t>CAH_SENIOR_MMS10</t>
  </si>
  <si>
    <t>mms10</t>
  </si>
  <si>
    <t>CAH_SENIOR_MMS0610</t>
  </si>
  <si>
    <t>"Je vais vous dire 3 mots ; je voudrais que vous me les répétiez et que vous essayiez de les retenir car je vous les redemanderai tout à l'heure : citron, clé, ballon."</t>
  </si>
  <si>
    <t>Répétez les 3 mots</t>
  </si>
  <si>
    <t>Repeat the 3 words</t>
  </si>
  <si>
    <t>11) 1er mot cité [coter 0 ou 1]</t>
  </si>
  <si>
    <t>11) 1st word [score 0 or 1]</t>
  </si>
  <si>
    <t>CAH_SENIOR_MMS11</t>
  </si>
  <si>
    <t>mms11</t>
  </si>
  <si>
    <t>12) 2e mot cité [coter 0 ou 1]</t>
  </si>
  <si>
    <t>12) 2nd word [score 0 or 1]</t>
  </si>
  <si>
    <t>CAH_SENIOR_MMS12</t>
  </si>
  <si>
    <t>mms12</t>
  </si>
  <si>
    <t>13) 3e mot cité [coter 0 ou 1]</t>
  </si>
  <si>
    <t>13) 3rd word [score 0 or 1]</t>
  </si>
  <si>
    <t>CAH_SENIOR_MMS13</t>
  </si>
  <si>
    <t>mms13</t>
  </si>
  <si>
    <t>CAH_SENIOR_MMS1113</t>
  </si>
  <si>
    <t>"Voulez-vous compter à partir de 100 en retirant 7 à chaque fois ?"</t>
  </si>
  <si>
    <t>"Could you count down from 100, subtracting 7 each time?"</t>
  </si>
  <si>
    <t>14) 93 [coter 0 ou 1]</t>
  </si>
  <si>
    <t>14) 93 [score 0 or 1]</t>
  </si>
  <si>
    <t>CAH_SENIOR_MMS14</t>
  </si>
  <si>
    <t>mms14</t>
  </si>
  <si>
    <t>15) 86 [coter 0 ou 1]</t>
  </si>
  <si>
    <t>15) 86 [score 0 or 1]</t>
  </si>
  <si>
    <t>CAH_SENIOR_MMS15</t>
  </si>
  <si>
    <t>mms15</t>
  </si>
  <si>
    <t>16) 79 [coter 0 ou 1]</t>
  </si>
  <si>
    <t>16) 79 [score 0 or 1]</t>
  </si>
  <si>
    <t>CAH_SENIOR_MMS16</t>
  </si>
  <si>
    <t>mms16</t>
  </si>
  <si>
    <t>17) 72 [coter 0 ou 1]</t>
  </si>
  <si>
    <t>17) 72 [score 0 or 1]</t>
  </si>
  <si>
    <t>CAH_SENIOR_MMS17</t>
  </si>
  <si>
    <t>mms17</t>
  </si>
  <si>
    <t>18) 65 [coter 0 ou 1]</t>
  </si>
  <si>
    <t>18) 65 [score 0 or 1]</t>
  </si>
  <si>
    <t>CAH_SENIOR_MMS18</t>
  </si>
  <si>
    <t>mms18</t>
  </si>
  <si>
    <t>Pour tous les sujets, même pour ceux qui ont obtenu le maximum de points, demander : "Voulez-vous épeler le mot MONDE à l'envers ?"</t>
  </si>
  <si>
    <t>For all subjects, even those that achieved maximum points, ask: "Could you please spell the word WORLD backwards?"</t>
  </si>
  <si>
    <t>CAH_SENIOR_MMS1418</t>
  </si>
  <si>
    <t>"Pouvez-vous me dire quels étaient les 3 mots que je vous ai demandés de répéter et de retenir tout à l'heure ?"</t>
  </si>
  <si>
    <t>"Could you tell me what were the 3 words I asked you to repeat and remember earlier?"</t>
  </si>
  <si>
    <t>19) 1er mot cité [coter 0 ou 1]</t>
  </si>
  <si>
    <t>19) 1st word [score 0 or 1]</t>
  </si>
  <si>
    <t>CAH_SENIOR_MMS19</t>
  </si>
  <si>
    <t>mms19</t>
  </si>
  <si>
    <t>20) 2e mot cité [coter 0 ou 1]</t>
  </si>
  <si>
    <t>20) 2nd word [score 0 or 1]</t>
  </si>
  <si>
    <t>CAH_SENIOR_MMS20</t>
  </si>
  <si>
    <t>mms20</t>
  </si>
  <si>
    <t>21) 3e mot cité [coter 0 ou 1]</t>
  </si>
  <si>
    <t>21) 3rd word [score 0 or 1]</t>
  </si>
  <si>
    <t>CAH_SENIOR_MMS21</t>
  </si>
  <si>
    <t>mms21</t>
  </si>
  <si>
    <t>CAH_SENIOR_MMS1921</t>
  </si>
  <si>
    <t>22) Montrer un crayon. "Quel est le nom de cet objet ?" [coter 0 ou 1]</t>
  </si>
  <si>
    <t>22) Point to a pencil. "What is this object called?" [score 0 or 1]</t>
  </si>
  <si>
    <t>CAH_SENIOR_MMS22</t>
  </si>
  <si>
    <t>mms22</t>
  </si>
  <si>
    <t>23) Montrer une montre. "Quel est le nom de cet objet ?" [coter 0 ou 1]</t>
  </si>
  <si>
    <t>23) Point to a watch. "What is this object called?" [score 0 or 1]</t>
  </si>
  <si>
    <t>CAH_SENIOR_MMS23</t>
  </si>
  <si>
    <t>mms23</t>
  </si>
  <si>
    <t>CAH_SENIOR_MMS24</t>
  </si>
  <si>
    <t>mms24</t>
  </si>
  <si>
    <t>Mettez 1 point si la réponse est bonne, et 1 point pour la 24 si la répétition est parfaitement correcte.</t>
  </si>
  <si>
    <t>Score 1 point if the answer is correct and 1 point for 24 if the repeat is perfectly correct.</t>
  </si>
  <si>
    <t xml:space="preserve">Poser une feuille de papier sur le bureau, la montrer au sujet en lui disant : "Ecoutez bien et faites ce que je vais vous dire" </t>
  </si>
  <si>
    <t xml:space="preserve">Place a sheet of paper on the desk and show it to the subject, saying: "Listen carefully and do what I tell you to" </t>
  </si>
  <si>
    <t>25) "Prenez cette feuille de papier avec la main droite" [coter 0 ou 1]</t>
  </si>
  <si>
    <t>25) "Take this sheet of paper with your right hand" [score 0 or 1]</t>
  </si>
  <si>
    <t>CAH_SENIOR_MMS25</t>
  </si>
  <si>
    <t>mms25</t>
  </si>
  <si>
    <t>26) "Pliez-la en deux" [coter 0 ou 1]</t>
  </si>
  <si>
    <t>26) "Fold it in half" [score 0 or 1]</t>
  </si>
  <si>
    <t>CAH_SENIOR_MMS26</t>
  </si>
  <si>
    <t>mms26</t>
  </si>
  <si>
    <t>27) "et jetez-la par terre" [coter 0 ou 1]</t>
  </si>
  <si>
    <t>27) "and throw it on the floor" [score 0 or 1]</t>
  </si>
  <si>
    <t>CAH_SENIOR_MMS27</t>
  </si>
  <si>
    <t>mms27</t>
  </si>
  <si>
    <t>CAH_SENIOR_MMS28</t>
  </si>
  <si>
    <t>mms28</t>
  </si>
  <si>
    <t>29) Tendre au sujet une feuille de papier et un stylo en disant : "Voulez-vous m'écrire une phrase, ce que vous voulez, mais une phrase entière. Cette phrase doit être écrite spontanément. Elle doit contenir un sujet, un verbe et avoir un sens". [coter 0 ou 1]</t>
  </si>
  <si>
    <t>CAH_SENIOR_MMS29</t>
  </si>
  <si>
    <t>mms29</t>
  </si>
  <si>
    <t>CAH_SENIOR_MMS2229</t>
  </si>
  <si>
    <t>30) Tendre au sujet une feuille de papier et lui demander : 
"Voulez-vous recopier ce dessin ?" (Pentagones croisés) [coter 0 ou 1]</t>
  </si>
  <si>
    <t>30) Hand the subject a sheet of paper and ask: 
"Could you copy this drawing?" (overlapping pentagons) [score 0 or 1]</t>
  </si>
  <si>
    <t>mms30</t>
  </si>
  <si>
    <t>CAH_SENIOR_MMS30</t>
  </si>
  <si>
    <t>CAH_SENIOR_MMS</t>
  </si>
  <si>
    <t>mms_total</t>
  </si>
  <si>
    <t>Test passé ? Oui / Non</t>
  </si>
  <si>
    <t>CAH_SENIOR_MMS_Ok</t>
  </si>
  <si>
    <t>CAH_SENIOR_MMS_Passe</t>
  </si>
  <si>
    <t>test_passe</t>
  </si>
  <si>
    <t>Si oui, complet, conditions particulières :</t>
  </si>
  <si>
    <t>If yes, complete, special conditions:</t>
  </si>
  <si>
    <t>Aucun problème</t>
  </si>
  <si>
    <r>
      <rPr>
        <sz val="8"/>
        <color theme="0" tint="-0.49995422223578601"/>
        <rFont val="Calibri"/>
        <family val="2"/>
        <scheme val="minor"/>
      </rPr>
      <t>No problem</t>
    </r>
  </si>
  <si>
    <t>CAH_SENIOR_MMS_CndPart00</t>
  </si>
  <si>
    <t>test_oui1</t>
  </si>
  <si>
    <t>Déficit sensoriel (vue, audition, y compris si le volontaire a oublié ses lunettes ou ses prothèses auditives) ou fonctionnel (handicap, paralysie)</t>
  </si>
  <si>
    <r>
      <rPr>
        <sz val="8"/>
        <color theme="0" tint="-0.49995422223578601"/>
        <rFont val="Calibri"/>
        <family val="2"/>
        <scheme val="minor"/>
      </rPr>
      <t>Sensory deficit (vision, hearing, including if the volunteer forgot his/her glasses or hearing aid), or functional deficit (disability, paralysis)</t>
    </r>
  </si>
  <si>
    <t>CAH_SENIOR_MMS_CndPart59</t>
  </si>
  <si>
    <t>test_oui2</t>
  </si>
  <si>
    <t>Dérangement / Interruption en cours de test</t>
  </si>
  <si>
    <r>
      <rPr>
        <sz val="8"/>
        <color theme="0" tint="-0.49995422223578601"/>
        <rFont val="Calibri"/>
        <family val="2"/>
        <scheme val="minor"/>
      </rPr>
      <t>Disturbance/interruption during the test</t>
    </r>
  </si>
  <si>
    <t>CAH_SENIOR_MMS_CndPart90</t>
  </si>
  <si>
    <t>test_oui3</t>
  </si>
  <si>
    <t>Autre</t>
  </si>
  <si>
    <r>
      <rPr>
        <sz val="8"/>
        <color theme="0" tint="-0.49995422223578601"/>
        <rFont val="Calibri"/>
        <family val="2"/>
        <scheme val="minor"/>
      </rPr>
      <t>Other</t>
    </r>
  </si>
  <si>
    <t>CAH_SENIOR_MMS_CndPart99</t>
  </si>
  <si>
    <t>test_oui4</t>
  </si>
  <si>
    <t>Si oui, incomplet, ou si non, motif :</t>
  </si>
  <si>
    <t>If yes, incomplete, or if no, reason:</t>
  </si>
  <si>
    <t>CAH_SENIOR_MMS_MotifNon</t>
  </si>
  <si>
    <t>mms_test_non</t>
  </si>
  <si>
    <t>Incapacité liée à un déficit sensoriel (vue, audition) ou fonctionnel (handicap, paralysie)</t>
  </si>
  <si>
    <t>Inability linked to a sensory (vision, hearing) or functional deficit (disability, paralysis)</t>
  </si>
  <si>
    <t>Problème de compréhension des consignes</t>
  </si>
  <si>
    <t>Problems understanding the instructions</t>
  </si>
  <si>
    <t>Disturbance/interruption during the test</t>
  </si>
  <si>
    <t>Abandon / Refus</t>
  </si>
  <si>
    <t>TEST RL/RI-16 DE GROBER ET BUSCHKE
modèle de protocole pour la version de base</t>
  </si>
  <si>
    <t>Numéro constances</t>
  </si>
  <si>
    <t>test_rdgb</t>
  </si>
  <si>
    <t>RIM</t>
  </si>
  <si>
    <t>CAH_SENIOR_GRO_RIMCOR</t>
  </si>
  <si>
    <t>rim_r</t>
  </si>
  <si>
    <t>CAH_SENIOR_GRO_RL1COR</t>
  </si>
  <si>
    <t>reponse_rl1</t>
  </si>
  <si>
    <t>CAH_SENIOR_GRO_RI1COR</t>
  </si>
  <si>
    <t>reponse_ri1</t>
  </si>
  <si>
    <t>CAH_SENIOR_GRO_RL2COR</t>
  </si>
  <si>
    <t>reponse_rl2</t>
  </si>
  <si>
    <t>CAH_SENIOR_GRO_RI2COR</t>
  </si>
  <si>
    <t>reponse_ri2</t>
  </si>
  <si>
    <t>CAH_SENIOR_GRO_RL3COR</t>
  </si>
  <si>
    <t>reponse_rl3</t>
  </si>
  <si>
    <t>CAH_SENIOR_GRO_RI3COR</t>
  </si>
  <si>
    <t>reponse_ri3</t>
  </si>
  <si>
    <t>CAH_SENIOR_GRO_RLDCOR</t>
  </si>
  <si>
    <t>reponse_rld</t>
  </si>
  <si>
    <t>CAH_SENIOR_GRO_RIDCOR</t>
  </si>
  <si>
    <t>reponse_rid</t>
  </si>
  <si>
    <t>CAH_SENIOR_GRO_R1SCORE</t>
  </si>
  <si>
    <t>score_rpl1</t>
  </si>
  <si>
    <t>CAH_SENIOR_GRO_R2SCORE</t>
  </si>
  <si>
    <t>score_rpl2</t>
  </si>
  <si>
    <t>CAH_SENIOR_GRO_R3SCORE</t>
  </si>
  <si>
    <t>score_rpl3</t>
  </si>
  <si>
    <t>CAH_SENIOR_GRO_RDSCORE</t>
  </si>
  <si>
    <t>score_rpl4</t>
  </si>
  <si>
    <t>Intru Rappel libre 1</t>
  </si>
  <si>
    <t>Intru Rappel libre 2</t>
  </si>
  <si>
    <t>CAH_SENIOR_GRO_RL1FX</t>
  </si>
  <si>
    <t>intru_rl1</t>
  </si>
  <si>
    <t>Intru Rappel indicé 1</t>
  </si>
  <si>
    <t>Intru Rappel indicé 2</t>
  </si>
  <si>
    <t>CAH_SENIOR_GRO_RI1FX</t>
  </si>
  <si>
    <t>intru_ri1</t>
  </si>
  <si>
    <t>Intru Rappel libre 3</t>
  </si>
  <si>
    <t>CAH_SENIOR_GRO_RL2FX</t>
  </si>
  <si>
    <t>intru_rl2</t>
  </si>
  <si>
    <t>Intru Rappel indicé 3</t>
  </si>
  <si>
    <t>CAH_SENIOR_GRO_RI2FX</t>
  </si>
  <si>
    <t>intru_ri2</t>
  </si>
  <si>
    <t>CAH_SENIOR_GRO_RL3FX</t>
  </si>
  <si>
    <t>intru_rl3</t>
  </si>
  <si>
    <t>CAH_SENIOR_GRO_RI3FX</t>
  </si>
  <si>
    <t>intru_ri3</t>
  </si>
  <si>
    <t>Intru Rappel libre différé</t>
  </si>
  <si>
    <t>CAH_SENIOR_GRO_RLDFX</t>
  </si>
  <si>
    <t>intru_rld</t>
  </si>
  <si>
    <t>Intru Rappel indicé différé</t>
  </si>
  <si>
    <t>CAH_SENIOR_GRO_RIDFX</t>
  </si>
  <si>
    <t>intru_rid</t>
  </si>
  <si>
    <t>Doublons Rappel libre 1</t>
  </si>
  <si>
    <t>Doublons Rappel libre 2</t>
  </si>
  <si>
    <t>CAH_SENIOR_GRO_RL1DBL</t>
  </si>
  <si>
    <t>doubl_rl1</t>
  </si>
  <si>
    <t>Doublons Rappel indicé 1</t>
  </si>
  <si>
    <t>Doublons Rappel indicé 2</t>
  </si>
  <si>
    <t>CAH_SENIOR_GRO_RI1DBL</t>
  </si>
  <si>
    <t>doubl_ri1</t>
  </si>
  <si>
    <t>Doublons Rappel libre 3</t>
  </si>
  <si>
    <t>CAH_SENIOR_GRO_RL2DBL</t>
  </si>
  <si>
    <t>doubl_rl2</t>
  </si>
  <si>
    <t>Doublons Rappel indicé 3</t>
  </si>
  <si>
    <t>CAH_SENIOR_GRO_RI2DBL</t>
  </si>
  <si>
    <t>doubl_ri2</t>
  </si>
  <si>
    <t>CAH_SENIOR_GRO_RL3DBL</t>
  </si>
  <si>
    <t>doubl_rl3</t>
  </si>
  <si>
    <t>CAH_SENIOR_GRO_RI3DBL</t>
  </si>
  <si>
    <t>doubl_ri3</t>
  </si>
  <si>
    <t>Doublons Rappel libre différé</t>
  </si>
  <si>
    <t>CAH_SENIOR_GRO_RLDDBL</t>
  </si>
  <si>
    <t>doubl_rld</t>
  </si>
  <si>
    <t>Doublons Rappel indicé différé</t>
  </si>
  <si>
    <t>CAH_SENIOR_GRO_RIDDBL</t>
  </si>
  <si>
    <t>doubl_rid</t>
  </si>
  <si>
    <t>CAH_SENIOR_GRO_RIM_Item</t>
  </si>
  <si>
    <t>rim_item</t>
  </si>
  <si>
    <t>CAH_SENIOR_GRO_RI1_Item</t>
  </si>
  <si>
    <t>rl1_item</t>
  </si>
  <si>
    <t>CAH_SENIOR_GRO_RL1_Item</t>
  </si>
  <si>
    <t>ri1_item</t>
  </si>
  <si>
    <t>CAH_SENIOR_GRO_RI2_Item</t>
  </si>
  <si>
    <t>rl2_item</t>
  </si>
  <si>
    <t>CAH_SENIOR_GRO_RL2_Item</t>
  </si>
  <si>
    <t>ri2_item</t>
  </si>
  <si>
    <t>CAH_SENIOR_GRO_RI3_Item</t>
  </si>
  <si>
    <t>rl3_item</t>
  </si>
  <si>
    <t>CAH_SENIOR_GRO_RL3_Item</t>
  </si>
  <si>
    <t>ri3_item</t>
  </si>
  <si>
    <t>CAH_SENIOR_GRO_RID_Item</t>
  </si>
  <si>
    <t>rl4_item</t>
  </si>
  <si>
    <t>CAH_SENIOR_GRO_RLD_Item</t>
  </si>
  <si>
    <t>ri4_item</t>
  </si>
  <si>
    <t>CAH_SENIOR_GRO_Ok</t>
  </si>
  <si>
    <t>CAH_SENIOR_GRO_Passe</t>
  </si>
  <si>
    <t>CAH_SENIOR_GRO_CndPart00</t>
  </si>
  <si>
    <t>CAH_SENIOR_GRO_CndPart59</t>
  </si>
  <si>
    <t>CAH_SENIOR_GRO_CndPart90</t>
  </si>
  <si>
    <t>CAH_SENIOR_GRO_CndPart99</t>
  </si>
  <si>
    <t>CAH_SENIOR_GRO_MotifNon</t>
  </si>
  <si>
    <t>rdgb_test_non</t>
  </si>
  <si>
    <t>TRAIL MAKING TEST</t>
  </si>
  <si>
    <t>test_trail</t>
  </si>
  <si>
    <t>Nombre de bons déplacements |__|__|</t>
  </si>
  <si>
    <t>Number of correct moves |__|__|</t>
  </si>
  <si>
    <t>CAH_SENIOR_TMA_BonDep</t>
  </si>
  <si>
    <t>erreurs_a</t>
  </si>
  <si>
    <t>CAH_SENIOR_TMA_TpsTot</t>
  </si>
  <si>
    <t>temps_a</t>
  </si>
  <si>
    <t>CAH_SENIOR_TMA_Ok</t>
  </si>
  <si>
    <t>CAH_SENIOR_TMA_Passe</t>
  </si>
  <si>
    <t>test_passe_a</t>
  </si>
  <si>
    <t>CAH_SENIOR_TMA_CndPart00</t>
  </si>
  <si>
    <t>test_oui1_a</t>
  </si>
  <si>
    <t>CAH_SENIOR_TMA_CndPart59</t>
  </si>
  <si>
    <t>test_oui2_a</t>
  </si>
  <si>
    <t>CAH_SENIOR_TMA_CndPart90</t>
  </si>
  <si>
    <t>test_oui3_a</t>
  </si>
  <si>
    <t>CAH_SENIOR_TMA_CndPart99</t>
  </si>
  <si>
    <t>test_oui4_a</t>
  </si>
  <si>
    <t>CAH_SENIOR_TMA_MotifNon</t>
  </si>
  <si>
    <t>tr_test_non_a</t>
  </si>
  <si>
    <t>CAH_SENIOR_TMB_BonDep</t>
  </si>
  <si>
    <t>Nombre de mauvais déplacements |__|__|</t>
  </si>
  <si>
    <r>
      <t>Number of incorrect moves |__|__|</t>
    </r>
    <r>
      <rPr>
        <b/>
        <sz val="8"/>
        <color rgb="FF8064A2"/>
        <rFont val="Calibri"/>
        <family val="2"/>
        <scheme val="minor"/>
      </rPr>
      <t/>
    </r>
  </si>
  <si>
    <t xml:space="preserve">CAH_SENIOR_TMB_BadDep </t>
  </si>
  <si>
    <t>erreurs_b</t>
  </si>
  <si>
    <t>CAH_SENIOR_TMB_TpsTot</t>
  </si>
  <si>
    <t>temps_b</t>
  </si>
  <si>
    <t>CAH_SENIOR_TMB_Ok</t>
  </si>
  <si>
    <t>CAH_SENIOR_TMB_Passe</t>
  </si>
  <si>
    <t>test_passe_b</t>
  </si>
  <si>
    <t>CAH_SENIOR_TMB_CndPart00</t>
  </si>
  <si>
    <t>test_oui1_b</t>
  </si>
  <si>
    <t>CAH_SENIOR_TMB_CndPart59</t>
  </si>
  <si>
    <t>test_oui2_b</t>
  </si>
  <si>
    <t>CAH_SENIOR_TMB_CndPart90</t>
  </si>
  <si>
    <t>test_oui3_b</t>
  </si>
  <si>
    <t>CAH_SENIOR_TMB_CndPart99</t>
  </si>
  <si>
    <t>test_oui4_b</t>
  </si>
  <si>
    <t>CAH_SENIOR_TMB_MotifNon</t>
  </si>
  <si>
    <t>tr_test_non_b</t>
  </si>
  <si>
    <t>test_codes</t>
  </si>
  <si>
    <t>Note maximale : 93</t>
  </si>
  <si>
    <t>Maximum score: 93</t>
  </si>
  <si>
    <t>SCORE : |__|__|</t>
  </si>
  <si>
    <t>SCORE: |__|__|</t>
  </si>
  <si>
    <t>CAH_SENIOR_WEC_ScoreR</t>
  </si>
  <si>
    <t>Note maximale : 135</t>
  </si>
  <si>
    <t>Maximum score: 135</t>
  </si>
  <si>
    <t>CAH_SENIOR_WEC_ScoreIV</t>
  </si>
  <si>
    <t>score</t>
  </si>
  <si>
    <t>Nombre d'erreurs</t>
  </si>
  <si>
    <t>Number of errors</t>
  </si>
  <si>
    <t>erreurs</t>
  </si>
  <si>
    <t>CAH_SENIOR_WEC_Ok</t>
  </si>
  <si>
    <t>CAH_SENIOR_WEC_Passe</t>
  </si>
  <si>
    <t>CAH_SENIOR_WEC_CndPart00</t>
  </si>
  <si>
    <t>CAH_SENIOR_WEC_CndPart59</t>
  </si>
  <si>
    <t>CAH_SENIOR_WEC_CndPart90</t>
  </si>
  <si>
    <t>CAH_SENIOR_WEC_CndPart99</t>
  </si>
  <si>
    <t>CAH_SENIOR_WEC_MotifNon</t>
  </si>
  <si>
    <t>test_non</t>
  </si>
  <si>
    <t>TEST D'EQUILIBRE STATION UNIPODALE</t>
  </si>
  <si>
    <t>CAH_SENIOR_F</t>
  </si>
  <si>
    <t>test_equilibre</t>
  </si>
  <si>
    <t>CAH_SENIOR_EQU_JamApp</t>
  </si>
  <si>
    <t>jambe_appui</t>
  </si>
  <si>
    <t>CAH_SENIOR_EQU_Reussi</t>
  </si>
  <si>
    <t>test_reussi</t>
  </si>
  <si>
    <t>CAH_SENIOR_EQU_EchecTps</t>
  </si>
  <si>
    <t>duree_sec</t>
  </si>
  <si>
    <t>Condition particulières de passation, remarques ? O/N, si oui laquelle ou lesquelles :</t>
  </si>
  <si>
    <t>CAH_SENIOR_EQU_CdPart</t>
  </si>
  <si>
    <t>Le sujet s'est appuyé contre un support ; Déséquilibre ; prothèse ; Autre (préciser)</t>
  </si>
  <si>
    <t>The subject leant against a support; Imbalance; prosthesis; Other (specify)</t>
  </si>
  <si>
    <t>CAH_SENIOR_EQU_CdPart1 ; CAH_SENIOR_EQU_CdPart2 ; CAH_SENIOR_EQU_CdPart3 ; CAH_SENIOR_EQU_CdPart99</t>
  </si>
  <si>
    <t>CAH_SENIOR_EQU_Ok</t>
  </si>
  <si>
    <t>CAH_SENIOR_EQU_Passe</t>
  </si>
  <si>
    <t>Si oui, conditions particulières :</t>
  </si>
  <si>
    <t>If yes, special conditions:</t>
  </si>
  <si>
    <t>CAH_SENIOR_EQU_CndPart00</t>
  </si>
  <si>
    <t>Déficit sensoriel (vue, audition, y compris si le volontaire a oublié ses lunettes ou ses prothèses auditives)</t>
  </si>
  <si>
    <r>
      <rPr>
        <sz val="8"/>
        <color theme="0" tint="-0.49995422223578601"/>
        <rFont val="Calibri"/>
        <family val="2"/>
        <scheme val="minor"/>
      </rPr>
      <t>Sensory deficit (vision, hearing, including if the volunteer forgot his/her glasses or hearing aid)</t>
    </r>
  </si>
  <si>
    <t>CAH_SENIOR_EQU_CndPart50</t>
  </si>
  <si>
    <t>Déficit fonctionnel (ex : prothèse articulaire, handicap, paralysie)</t>
  </si>
  <si>
    <r>
      <rPr>
        <sz val="8"/>
        <color theme="0" tint="-0.49995422223578601"/>
        <rFont val="Calibri"/>
        <family val="2"/>
        <scheme val="minor"/>
      </rPr>
      <t>Functional deficit (e.g.: prosthetic joint, disability, paralysis)</t>
    </r>
  </si>
  <si>
    <t>CAH_SENIOR_EQU_CndPart55</t>
  </si>
  <si>
    <t>CAH_SENIOR_EQU_CndPart90</t>
  </si>
  <si>
    <t>CAH_SENIOR_EQU_CndPart99</t>
  </si>
  <si>
    <t>test_oui5</t>
  </si>
  <si>
    <t>Si non, motif :</t>
  </si>
  <si>
    <t>If not, reason:</t>
  </si>
  <si>
    <t>CAH_SENIOR_EQU_MotifNon</t>
  </si>
  <si>
    <t>Refus</t>
  </si>
  <si>
    <t>Refusal</t>
  </si>
  <si>
    <t>TEST DE VITESSE DE MARCHE</t>
  </si>
  <si>
    <t>WALKING SPEED TEST</t>
  </si>
  <si>
    <t>test_vitesse</t>
  </si>
  <si>
    <t>CAH_SENIOR_VIT_TpsNor</t>
  </si>
  <si>
    <t>marche_norma</t>
  </si>
  <si>
    <t>CAH_SENIOR_VIT_TpsRap</t>
  </si>
  <si>
    <t>marche_rapide</t>
  </si>
  <si>
    <t>Type de surface (à préciser)</t>
  </si>
  <si>
    <t>Type of surface (specify)</t>
  </si>
  <si>
    <t>CAH_SENIOR_VIT_TypSurf</t>
  </si>
  <si>
    <t>Conditions particulières de passation, remarques ? O/N, si oui laquelle ou lesquelles :</t>
  </si>
  <si>
    <t>CAH_SENIOR_VIT_CdPart</t>
  </si>
  <si>
    <t>Chute lors du test ; Le sujet s'est appuyé contre un mur ; Déséquilibre ; Le sujet a marché avec une canne, un déambulateur ; Autre (à préciser)</t>
  </si>
  <si>
    <r>
      <rPr>
        <sz val="8"/>
        <color theme="1" tint="0.49995422223578601"/>
        <rFont val="Calibri"/>
        <family val="2"/>
        <scheme val="minor"/>
      </rPr>
      <t>Fell during the test; The subject leant against a wall; Imbalance; The subject walked with a stick, a zimmer frame; Other (specify)</t>
    </r>
  </si>
  <si>
    <t>CAH_SENIOR_VIT_CdPart1 ; CAH_SENIOR_VIT_CdPart2 ; CAH_SENIOR_VIT_CdPart3 ; CAH_SENIOR_VIT_CdPart10 ; CAH_SENIOR_VIT_CdPart99</t>
  </si>
  <si>
    <t>CAH_SENIOR_VIT_Ok</t>
  </si>
  <si>
    <t>CAH_SENIOR_VIT_Passe</t>
  </si>
  <si>
    <t>CAH_SENIOR_VIT_CndPart00</t>
  </si>
  <si>
    <t>A marché avec une canne</t>
  </si>
  <si>
    <r>
      <rPr>
        <sz val="8"/>
        <color theme="0" tint="-0.49995422223578601"/>
        <rFont val="Calibri"/>
        <family val="2"/>
        <scheme val="minor"/>
      </rPr>
      <t>Walked with a stick</t>
    </r>
  </si>
  <si>
    <t>CAH_SENIOR_VIT_CndPart10</t>
  </si>
  <si>
    <t>A retiré ses chaussures</t>
  </si>
  <si>
    <r>
      <rPr>
        <sz val="8"/>
        <color theme="0" tint="-0.49995422223578601"/>
        <rFont val="Calibri"/>
        <family val="2"/>
        <scheme val="minor"/>
      </rPr>
      <t>Removed his/her shoes</t>
    </r>
  </si>
  <si>
    <t>CAH_SENIOR_VIT_CndPart11</t>
  </si>
  <si>
    <t>CAH_SENIOR_VIT_CndPart50</t>
  </si>
  <si>
    <t>CAH_SENIOR_VIT_CndPart55</t>
  </si>
  <si>
    <t>CAH_SENIOR_VIT_CndPart90</t>
  </si>
  <si>
    <t>test_oui6</t>
  </si>
  <si>
    <t>CAH_SENIOR_VIT_CndPart99</t>
  </si>
  <si>
    <t>test_oui7</t>
  </si>
  <si>
    <t>Si oui, incomplet ou si non, motif :</t>
  </si>
  <si>
    <t>CAH_SENIOR_VIT_MotifNon</t>
  </si>
  <si>
    <t>Problème de matériel</t>
  </si>
  <si>
    <t>Equipment problem</t>
  </si>
  <si>
    <t>FLUENCE VERBALE</t>
  </si>
  <si>
    <t>VERBAL FLUENCY</t>
  </si>
  <si>
    <t>test_verbal</t>
  </si>
  <si>
    <t>A. Fluence sémantique</t>
  </si>
  <si>
    <r>
      <rPr>
        <sz val="12"/>
        <color rgb="FF993366"/>
        <rFont val="Calibri"/>
        <family val="2"/>
        <scheme val="minor"/>
      </rPr>
      <t>A. Semantic fluency</t>
    </r>
  </si>
  <si>
    <t>Durée = 1 minute = de 1 à 40 entrées</t>
  </si>
  <si>
    <t>Duration = 1 minute = A to 40 entries</t>
  </si>
  <si>
    <t>CAH_SENIOR_LEXA_Mn1Tot</t>
  </si>
  <si>
    <t>mots_a</t>
  </si>
  <si>
    <t>CAH_SENIOR_LEXA_Mn1Rep</t>
  </si>
  <si>
    <t>repetition_a</t>
  </si>
  <si>
    <t>CAH_SENIOR_LEXA_Mn1Err</t>
  </si>
  <si>
    <t>erros_a</t>
  </si>
  <si>
    <t>CAH_SENIOR_LEXA_Mn1Sco</t>
  </si>
  <si>
    <t>score_a</t>
  </si>
  <si>
    <t>CAH_SENIOR_LEXA_Ok</t>
  </si>
  <si>
    <t>CAH_SENIOR_LEXA_Passe</t>
  </si>
  <si>
    <t>CAH_SENIOR_LEXA_CndPart00</t>
  </si>
  <si>
    <t>CAH_SENIOR_LEXA_CndPart59</t>
  </si>
  <si>
    <t>CAH_SENIOR_LEXA_CndPart90</t>
  </si>
  <si>
    <t>CAH_SENIOR_LEXA_CndPart99</t>
  </si>
  <si>
    <t>CAH_SENIOR_LEXA_MotifNon</t>
  </si>
  <si>
    <t>test_non_a</t>
  </si>
  <si>
    <t>B. Fluence lexicale</t>
  </si>
  <si>
    <r>
      <rPr>
        <sz val="12"/>
        <color rgb="FF993366"/>
        <rFont val="Calibri"/>
        <family val="2"/>
        <scheme val="minor"/>
      </rPr>
      <t>B. Lexical fluency</t>
    </r>
  </si>
  <si>
    <t>CAH_SENIOR_LEXB_Mn1Tot</t>
  </si>
  <si>
    <t>mots_b</t>
  </si>
  <si>
    <t>CAH_SENIOR_LEXB_Mn1Rep</t>
  </si>
  <si>
    <t>repetition_b</t>
  </si>
  <si>
    <t>CAH_SENIOR_LEXB_Mn1Err</t>
  </si>
  <si>
    <t>erros_b</t>
  </si>
  <si>
    <t>CAH_SENIOR_LEXB_Mn1Sco</t>
  </si>
  <si>
    <t>score_b</t>
  </si>
  <si>
    <t>CAH_SENIOR_LEXB_Ok</t>
  </si>
  <si>
    <t>CAH_SENIOR_LEXB_Passe</t>
  </si>
  <si>
    <t>CAH_SENIOR_LEXB_CndPart00</t>
  </si>
  <si>
    <t>CAH_SENIOR_LEXB_CndPart59</t>
  </si>
  <si>
    <t>CAH_SENIOR_LEXB_CndPart90</t>
  </si>
  <si>
    <t>CAH_SENIOR_LEXB_CndPart99</t>
  </si>
  <si>
    <t>CAH_SENIOR_LEXB_MotifNon</t>
  </si>
  <si>
    <t>test_non_b</t>
  </si>
  <si>
    <t>FINGER TAPPING TEST</t>
  </si>
  <si>
    <t>test_finger</t>
  </si>
  <si>
    <t>Main droite : [Test 1 |__|__|__| impulsions] [Test 2 |__|__|__| impulsions]</t>
  </si>
  <si>
    <t>Right hand: [Test 1 |__|__|__| impulses]  [Test 2 |__|__|__| impulses]</t>
  </si>
  <si>
    <t>CAH_SENIOR_FTT_DTest1 ; CAH_SENIOR_FTT_DTest2</t>
  </si>
  <si>
    <t>Main gauche : [Test 1 |__|__|__| impulsions] [Test 2 |__|__|__| impulsions]</t>
  </si>
  <si>
    <t>Left hand: [Test 1 |__|__|__| impulses]  [Test 2 |__|__|__| impulses]</t>
  </si>
  <si>
    <t>CAH_SENIOR_FTT_GTest1 ; CAH_SENIOR_FTT_GTest2</t>
  </si>
  <si>
    <t>CAH_SENIOR_FTT_CdPart</t>
  </si>
  <si>
    <t>Arthrose des mains ; Amputation de l'index ; Autre (préciser)</t>
  </si>
  <si>
    <r>
      <rPr>
        <sz val="8"/>
        <color theme="1" tint="0.49995422223578601"/>
        <rFont val="Calibri"/>
        <family val="2"/>
        <scheme val="minor"/>
      </rPr>
      <t>Arthritis of the hands; Amputation of the index finger; Other (specify)</t>
    </r>
  </si>
  <si>
    <t>CAH_SENIOR_FTT_CdPart20 ; CAH_SENIOR_FTT_CdPart2 ; CAH_SENIOR_FTT_CdPart99</t>
  </si>
  <si>
    <t>CAH_SENIOR_FTT_MainUse</t>
  </si>
  <si>
    <t>fing_main_util</t>
  </si>
  <si>
    <t>CAH_SENIOR_FTT_Mesure1</t>
  </si>
  <si>
    <t>fing_mesure_1</t>
  </si>
  <si>
    <t>CAH_SENIOR_FTT_Mesure2</t>
  </si>
  <si>
    <t>fing_mesure_2</t>
  </si>
  <si>
    <t>CAH_SENIOR_FTT_Mesure3</t>
  </si>
  <si>
    <t>fing_mesure_3</t>
  </si>
  <si>
    <t>CAH_SENIOR_FTT_Ok</t>
  </si>
  <si>
    <t>CAH_SENIOR_FTT_Passe</t>
  </si>
  <si>
    <t>CAH_SENIOR_FTT_CndPart00</t>
  </si>
  <si>
    <t>N'a pas utilisé sa main préférée</t>
  </si>
  <si>
    <r>
      <rPr>
        <sz val="8"/>
        <color theme="0" tint="-0.49995422223578601"/>
        <rFont val="Calibri"/>
        <family val="2"/>
        <scheme val="minor"/>
      </rPr>
      <t>Did not use his/her preferred hand</t>
    </r>
  </si>
  <si>
    <t>CAH_SENIOR_FTT_CndPart10</t>
  </si>
  <si>
    <t>Arthrose</t>
  </si>
  <si>
    <r>
      <rPr>
        <sz val="8"/>
        <color theme="0" tint="-0.49995422223578601"/>
        <rFont val="Calibri"/>
        <family val="2"/>
        <scheme val="minor"/>
      </rPr>
      <t>Arthritis</t>
    </r>
  </si>
  <si>
    <t>CAH_SENIOR_FTT_CndPart20</t>
  </si>
  <si>
    <t>CAH_SENIOR_FTT_CndPart59</t>
  </si>
  <si>
    <t>CAH_SENIOR_FTT_CndPart90</t>
  </si>
  <si>
    <t>CAH_SENIOR_FTT_CndPart99</t>
  </si>
  <si>
    <t>CAH_SENIOR_FTT_MotifNon</t>
  </si>
  <si>
    <t>HAND GRIP TEST (ou force de préhension)</t>
  </si>
  <si>
    <t>HAND GRIP TEST</t>
  </si>
  <si>
    <t>test_hand</t>
  </si>
  <si>
    <t>Main droite : [Essai 1 |__|__| kg] [Essai 2 |__|__| kg] [Essai 3 |__|__| kg]</t>
  </si>
  <si>
    <t>Right hand: [Test 1 |__|__| kg]  [Test 2 |__|__| kg] [Test 3 |__|__| kg]</t>
  </si>
  <si>
    <t>CAH_SENIOR_HGT_DEss1 ; CAH_SENIOR_HGT_DEss2 ; CAH_SENIOR_HGT_DEss3</t>
  </si>
  <si>
    <t>Main gauche : [Essai 1 |__|__| kg] [Essai 2 |__|__| kg] [Essai 3 |__|__| kg]</t>
  </si>
  <si>
    <t>Left hand: [Test 1 |__|__| kg]  [Test 2 |__|__| kg] [Test 3 |__|__| kg]</t>
  </si>
  <si>
    <t>CAH_SENIOR_HGT_GEss1 ; CAH_SENIOR_HGT_GEss2 ; CAH_SENIOR_HGT_GEss3</t>
  </si>
  <si>
    <t>Conditions particulières de passation, remarques ? O / N, oui laquelle ou lesquelles :</t>
  </si>
  <si>
    <t>CAH_SENIOR_HGT_CdPart</t>
  </si>
  <si>
    <t>Sujet assis ; Soutien du bras lors du test (table, accoudoir) ; Arthrose des mains ; Mains trop larges ; Autre (préciser)</t>
  </si>
  <si>
    <r>
      <rPr>
        <sz val="8"/>
        <color theme="1" tint="0.49995422223578601"/>
        <rFont val="Calibri"/>
        <family val="2"/>
        <scheme val="minor"/>
      </rPr>
      <t>Subject sitting; Arm support during the test (table, arm rest); Arthritis of the hands; Hands too big. Other (specify)</t>
    </r>
  </si>
  <si>
    <t>CAH_SENIOR_HGT_CdPart22 ; CAH_SENIOR_HGT_CdPart23 ; CAH_SENIOR_HGT_CdPart20 ; CAH_SENIOR_HGT_CdPart21 ; CAH_SENIOR_HGT_CdPart99</t>
  </si>
  <si>
    <t>CAH_SENIOR_HGT_MainUse</t>
  </si>
  <si>
    <t>CAH_SENIOR_HGT_Mesure1</t>
  </si>
  <si>
    <t>CAH_SENIOR_HGT_Mesure2</t>
  </si>
  <si>
    <t>CAH_SENIOR_HGT_Mesure3</t>
  </si>
  <si>
    <t>CAH_SENIOR_HGT_Ok</t>
  </si>
  <si>
    <t>CAH_SENIOR_HGT_Passe</t>
  </si>
  <si>
    <t>CAH_SENIOR_HGT_CndPart00</t>
  </si>
  <si>
    <t>CAH_SENIOR_HGT_CndPart10</t>
  </si>
  <si>
    <t>CAH_SENIOR_HGT_CndPart20</t>
  </si>
  <si>
    <t>Mains trop larges</t>
  </si>
  <si>
    <r>
      <rPr>
        <sz val="8"/>
        <color theme="0" tint="-0.49995422223578601"/>
        <rFont val="Calibri"/>
        <family val="2"/>
        <scheme val="minor"/>
      </rPr>
      <t>Hands too large</t>
    </r>
  </si>
  <si>
    <t>CAH_SENIOR_HGT_CndPart21</t>
  </si>
  <si>
    <t>Test réalisé assis</t>
  </si>
  <si>
    <r>
      <rPr>
        <sz val="8"/>
        <color theme="0" tint="-0.49995422223578601"/>
        <rFont val="Calibri"/>
        <family val="2"/>
        <scheme val="minor"/>
      </rPr>
      <t>Test performed while sitting</t>
    </r>
  </si>
  <si>
    <t>CAH_SENIOR_HGT_CndPart22</t>
  </si>
  <si>
    <t>Soutien du bras lors du test (table, accoudoir)</t>
  </si>
  <si>
    <r>
      <rPr>
        <sz val="8"/>
        <color theme="0" tint="-0.49995422223578601"/>
        <rFont val="Calibri"/>
        <family val="2"/>
        <scheme val="minor"/>
      </rPr>
      <t>Arm support during the test (table, arm rest)</t>
    </r>
  </si>
  <si>
    <t>CAH_SENIOR_HGT_CndPart23</t>
  </si>
  <si>
    <t>CAH_SENIOR_HGT_CndPart50</t>
  </si>
  <si>
    <t>CAH_SENIOR_HGT_CndPart55</t>
  </si>
  <si>
    <t>test_oui8</t>
  </si>
  <si>
    <t>CAH_SENIOR_HGT_CndPart90</t>
  </si>
  <si>
    <t>test_oui9</t>
  </si>
  <si>
    <t>CAH_SENIOR_HGT_CndPart99</t>
  </si>
  <si>
    <t>test_oui10</t>
  </si>
  <si>
    <t>CAH_SENIOR_HGT_MotifNon</t>
  </si>
  <si>
    <t>Haematology / White blood cells (CEL 10˄9/L)</t>
  </si>
  <si>
    <t>Haematology / Red blood cells (CEL 10˄9/L)</t>
  </si>
  <si>
    <t>CIGARETTE ÉLECTRONIQUE</t>
  </si>
  <si>
    <t>Recommendation depending on every day alcohol consumption (calculated variable)</t>
  </si>
  <si>
    <t>CES-D score (calculated variable)</t>
  </si>
  <si>
    <t>CES-D score class (calculated variable)</t>
  </si>
  <si>
    <t>Hours of sleep per night (calculated variable)</t>
  </si>
  <si>
    <t>Score CES-D (Variable calculée)</t>
  </si>
  <si>
    <t>Classe score CES-D (Variable calculée)</t>
  </si>
  <si>
    <t>Consommation d'alcool moyenne minimum en nombre de verres (Variable calculée)</t>
  </si>
  <si>
    <t>Recommandation selon la consommation journalière d'alcool (Variable calculée)</t>
  </si>
  <si>
    <t>DENTAL HEALTH</t>
  </si>
  <si>
    <t>SANTÉ DENTAIRE</t>
  </si>
  <si>
    <t>TROUBLES DE L'ÉPIDERME (PEAU ET MALADIES CUTANÉES)</t>
  </si>
  <si>
    <t>SKIN AND SKIN DISEASES</t>
  </si>
  <si>
    <t>Please answer all the questions by checking the box that best describes how you have been feeling in the last 4 weeks because of your asthma:</t>
  </si>
  <si>
    <t>Out of breath at rest?</t>
  </si>
  <si>
    <t>Out of breath with physical exertion?</t>
  </si>
  <si>
    <t>Worried about catching a cold or finding it harder to breathe?</t>
  </si>
  <si>
    <t>Depressed, demoralized because of your breathing problems?</t>
  </si>
  <si>
    <t>Have you been coughing?</t>
  </si>
  <si>
    <t xml:space="preserve">Have you had mucus? </t>
  </si>
  <si>
    <t>Intense physical exertion (climbing stairs, hurrying, exercising, etc.)?</t>
  </si>
  <si>
    <t>Moderate physical effort (walking, taking care of the house, carrying things, etc.)?</t>
  </si>
  <si>
    <t>Daily activities at home (getting dressed, washing, etc.)?</t>
  </si>
  <si>
    <t>Activities with others (talking, being with endants, visiting friends or family, etc.)?</t>
  </si>
  <si>
    <t>GESTATIONAL DIABETE</t>
  </si>
  <si>
    <t>AQ_CAPRESP_Etat5ans</t>
  </si>
  <si>
    <t>AQ_CAPRESP_Asth4sGene</t>
  </si>
  <si>
    <t>AQ_CAPRESP_Asth4sEssouf</t>
  </si>
  <si>
    <t>AQ_CAPRESP_Asth4sReveil</t>
  </si>
  <si>
    <t>AQ_CAPRESP_Asth4sInhal</t>
  </si>
  <si>
    <t>AQ_CAPRESP_Asth4sEval</t>
  </si>
  <si>
    <t>AQ_CAPRESP_SentiEssoufR</t>
  </si>
  <si>
    <t>AQ_CAPRESP_SentiEssoufE</t>
  </si>
  <si>
    <t>AQ_CAPRESP_SentiInquiet</t>
  </si>
  <si>
    <t>AQ_CAPRESP_SentiDeprime</t>
  </si>
  <si>
    <t>AQ_CAPRESP_Tousse</t>
  </si>
  <si>
    <t>AQ_CAPRESP_Glaire</t>
  </si>
  <si>
    <t>AQ_CAPRESP_LimitEffIntense</t>
  </si>
  <si>
    <t>AQ_CAPRESP_LimitEffModere</t>
  </si>
  <si>
    <t>AQ_CAPRESP_LimitActSeul</t>
  </si>
  <si>
    <t>AQ_CAPRESP_LimitActAutres</t>
  </si>
  <si>
    <t>AQ_DIABETE_FemGesta</t>
  </si>
  <si>
    <t>AQ_DIABETE_InjectAutre</t>
  </si>
  <si>
    <t>AQ_DIABETE_InjectAutreAge</t>
  </si>
  <si>
    <t>AQ_CESD_Q10</t>
  </si>
  <si>
    <t>AQ_COMPORT_AlcLJPremNbV ; AQ_COMPORT_AlcVPremNbV ; AQ_COMPORT_AlcSPremNbV ; AQ_COMPORT_AlcDPremNbV</t>
  </si>
  <si>
    <t>AQ_CAPVISU_MalOcu5a</t>
  </si>
  <si>
    <t>AQ_CAPVISU_MalOcu5aDMLA;AQ_CAPVISU_MalOcu5aDMLANbO</t>
  </si>
  <si>
    <t>AQ_CAPVISU_MalOcu5aGlau;AQ_CAPVISU_MalOcu5aGLauNbO</t>
  </si>
  <si>
    <t>AQ_CAPVISU_MalOcu5aAutre</t>
  </si>
  <si>
    <t>AQ_CAPVISU_MalOcu5aAutA;AQ_CAPVISU_MalOcu5aAutANbO</t>
  </si>
  <si>
    <t>AQ_CAPVISU_MalOcu5aAutB;AQ_CAPVISU_MalOcu5aAutBNbO</t>
  </si>
  <si>
    <t>a) I__I__I__I__I__I__I__I__I__I__I__I__I__I__I__I__I</t>
  </si>
  <si>
    <t>b) I__I__I__I__I__I__I__I__I__I__I__I__I__I__I__I__I</t>
  </si>
  <si>
    <t>AQ_CAPVISU_GoutTraitA</t>
  </si>
  <si>
    <t>AQ_CAPVISU_GoutTraitB</t>
  </si>
  <si>
    <t>s20</t>
  </si>
  <si>
    <t>Si vous êtes en activité professionnelle, vos horaires de travail sont habituellement :
- de jour
- de nuit
- Alternants (par exemple 2x8 ; 3x8 ou 2x12)
- Irréguliers (sans organisation particulière)</t>
  </si>
  <si>
    <t>AQ_FOYVIE_HoraireTrv</t>
  </si>
  <si>
    <t>If you are working, what are your working hours usually:
- Day shift
- Night shift
- Alternate shift (ie: 2x8 ; 3x8 ou 2x12)
- Irregular shift (without any particular organisation)</t>
  </si>
  <si>
    <t>Avez-vous déjà eu une infection urinaire à la vessie ayant nécessité la prise d’antibiotiques ? [O ; N]</t>
  </si>
  <si>
    <t>Combien de fois avez-vous eu ce type d’infection au cours de votre vie ? 
- [1 ou 2 fois ; 3 ou 4 fois ; Plus de 4 fois]</t>
  </si>
  <si>
    <t>AQ_SANTE_UrinInfect</t>
  </si>
  <si>
    <t>AQ_SANTE_UrinInfectNb</t>
  </si>
  <si>
    <t>AQ_SANTE_UrinInfectAgP;AQ_SANTE_UrinInfectAgPnsp</t>
  </si>
  <si>
    <t>AQ_SANTE_UrinInfectAgD;AQ_SANTE_UrinInfectAgDnsp</t>
  </si>
  <si>
    <t>how many times have you had this type of infection in your lifetime ?
-[1 or 2 times ; 3 or 4 times ; More than 4 times]</t>
  </si>
  <si>
    <t>Have you ever had a bladder urinary infection that required antibiotics? [Y ; N]</t>
  </si>
  <si>
    <t>TATOUAGE</t>
  </si>
  <si>
    <t>TATOO</t>
  </si>
  <si>
    <t>AQ_COMPORT_Tatouage</t>
  </si>
  <si>
    <t>AQ_COMPORT_TatouageSf</t>
  </si>
  <si>
    <t>Avez-vous un tatouage ? 
-[Oui ; Non, mais j’ai l’intention de m’en faire faire un ; Non]</t>
  </si>
  <si>
    <t>Do you have a tattoo ?
-[Yes ; No but I plan to have one ; No]</t>
  </si>
  <si>
    <t>Si oui, la surface tatouée sur votre corps est :
-[Plus petite que la paume de votre main ; Plus grande que la paume de votre main]</t>
  </si>
  <si>
    <t>If yes, tatoo surface on your body is :
-[ smaller than the palm of your hand ; Larger than the palm of your hand]</t>
  </si>
  <si>
    <t>AQ_HANDICAP_EtgEscSeul</t>
  </si>
  <si>
    <t>AQ_HANDICAP_EtgEscAide</t>
  </si>
  <si>
    <t>AQ_HANDICAP_March1kmSeul</t>
  </si>
  <si>
    <t>AQ_HANDICAP_March1KmAide</t>
  </si>
  <si>
    <t>AQ_HANDICAP_Port5KgSeul</t>
  </si>
  <si>
    <t>AQ_HANDICAP_Port5KgAide</t>
  </si>
  <si>
    <t>AQ_COMPORT_AlcNbFois</t>
  </si>
  <si>
    <t>AQ_COMPORT_AlcNbVerre</t>
  </si>
  <si>
    <t>AQ_COMPORT_AlcNbFois6Ver</t>
  </si>
  <si>
    <t>Combien de fois vous est-il arrivé de consommer de l’alcool ?
-[Jamais ; 1 fois par mois ; 2 à 4 fois par mois ; 2 à 3 fois par semaine ; 4 fois ou plus par semaine]</t>
  </si>
  <si>
    <t>Combien de verres standard avez-vous bus au cours d’une journée ordinaire où vous buviez de l’alcool ?
-[1 ou 2 ; 3 ou 4 ; 5 ou 6 ; 7 à 9 ; 10 ou plus]</t>
  </si>
  <si>
    <t>Au cours d’une même occasion, combien de fois vous est-il arrivé de boire 6 verres standard ou plus ?
-[Jamais ; Moins d'1 fois par mois ; 1 fois par mois ; 1 fois par semaine ; Chaque jour ou presque]</t>
  </si>
  <si>
    <t xml:space="preserve">How many standard drinks do you have on an ordinary day of drinking day ?
 -[1 to 2 ; 3 or 4 ; 5 or 6 ; 7 to 9 ; 10 and more] </t>
  </si>
  <si>
    <t>How many times have you had alcohol ?
-[Never ; Once a month ; 2 to 4 times per month ; 2 to 3 times per week ; 4 times and more per week]</t>
  </si>
  <si>
    <t>On a same occasion how many times have you had 6 or more standard drinks?
 -[Never ; Less than once a month ; Once a month ; Once a week ; Every day or almost]</t>
  </si>
  <si>
    <t>ALCOHOL</t>
  </si>
  <si>
    <t>Vous logez dans :
- [Une maison ;
- Un appartement dans un immeuble (y compris loft, duplex…) ;
- Une ferme ou une exploitation agricole ;
- Autre (bâtiment industriel réhabilité, péniche, caravane, mobil home…)]</t>
  </si>
  <si>
    <t>Ce logement possède-t-il :</t>
  </si>
  <si>
    <t>Un jardin ? [O ; N]</t>
  </si>
  <si>
    <t>Si oui ce jardin comporte-t-il un potager et/ou des arbres fruitiers ? [O ; N]</t>
  </si>
  <si>
    <t>Une terrasse ou un balcon ? [O ; N]</t>
  </si>
  <si>
    <t>En dehors de ce logement, avez-vous un jardin (jardin de maison de campagne, jardin ouvrier, jardin partagé…) ? [O ; N]</t>
  </si>
  <si>
    <t>Habitez-vous à moins de 500 m d’un champ cultivé appartenant à une exploitation agricole ? [O ; N]</t>
  </si>
  <si>
    <t>Pour chaque type de culture, indiquez la distance approximative (en mètres) de la parcelle la plus proche.
-[Moins de 50 m ; De 50 à moins de 100 m ; De 100 à moins de 300 m ; De 300 à 500 m]</t>
  </si>
  <si>
    <t>Céréales, maÏs, colza</t>
  </si>
  <si>
    <t>Vignes, verger</t>
  </si>
  <si>
    <t>Autre de type de culture ou une culture dont vous ne connaissez pas le type</t>
  </si>
  <si>
    <t>AQ_FOYVIE_LogJardin</t>
  </si>
  <si>
    <t>AQ_FOYVIE_LogJardinArb</t>
  </si>
  <si>
    <t>AQ_FOYVIE_LogCour</t>
  </si>
  <si>
    <t>AQ_FOYVIE_LogHorsJardin</t>
  </si>
  <si>
    <t>AQ_FOYVIE_LogHorsJardinArb</t>
  </si>
  <si>
    <t>AQ_FOYVIE_Champ</t>
  </si>
  <si>
    <t>AQ_FOYVIE_ChampCereal</t>
  </si>
  <si>
    <t>AQ_FOYVIE_ChampVigne</t>
  </si>
  <si>
    <t>AQ_FOYVIE_ChampAutre</t>
  </si>
  <si>
    <t>Si oui, ce jardin comporte-t-il un potager et/ou des arbres fruitiers ? [O ; N]</t>
  </si>
  <si>
    <t>Au printemps</t>
  </si>
  <si>
    <t>En été</t>
  </si>
  <si>
    <t>En automne</t>
  </si>
  <si>
    <t>En hiver</t>
  </si>
  <si>
    <t>AQ_PEST_UseNbPrintPeau</t>
  </si>
  <si>
    <t>AQ_PEST_UseNbEtePeau</t>
  </si>
  <si>
    <t>AQ_PEST_UseNbAutonPeau</t>
  </si>
  <si>
    <t>AQ_PEST_UseNbHiverPeau</t>
  </si>
  <si>
    <t>AQ_PEST_UseNbPrintLog</t>
  </si>
  <si>
    <t>AQ_PEST_UseNbEteLog</t>
  </si>
  <si>
    <t>AQ_PEST_UseNbAutonLog</t>
  </si>
  <si>
    <t>AQ_PEST_UseNbHiverLog</t>
  </si>
  <si>
    <t>AQ_PEST_EtePoux; AQ_PEST_HiverPoux</t>
  </si>
  <si>
    <t>AQ_PEST_EteParasit; AQ_PEST_HiverParasit</t>
  </si>
  <si>
    <t>AQ_PEST_EteAnimo; AQ_PEST_HiverAnimo</t>
  </si>
  <si>
    <t>AQ_PEST_EteBois; AQ_PEST_HiverBois</t>
  </si>
  <si>
    <t>AQ_PEST_EteRongeur; AQ_PEST_HiverRongeur</t>
  </si>
  <si>
    <t>AQ_PEST_EteAcarien; AQ_PEST_HiverAcarien</t>
  </si>
  <si>
    <t>AQ_PEST_EteAraignee; AQ_PEST_HiverAraignee</t>
  </si>
  <si>
    <t>AQ_PEST_EteCafard; AQ_PEST_HiverCafard</t>
  </si>
  <si>
    <t>AQ_PEST_EtePuce; AQ_PEST_HiverPuce</t>
  </si>
  <si>
    <t>AQ_PEST_EteFourmi; AQ_PEST_HiverFourmi</t>
  </si>
  <si>
    <t>AQ_PEST_EtePInsecte; AQ_PEST_HiverPInsecte</t>
  </si>
  <si>
    <t>AQ_PEST_EtePMaladie; AQ_PEST_HiverPMaladie</t>
  </si>
  <si>
    <t>AQ_PEST_EteJinsecte; AQ_PEST_HiverJinsecte</t>
  </si>
  <si>
    <t>AQ_PEST_EteJherbe; AQ_PEST_HiverJherbe</t>
  </si>
  <si>
    <t>AQ_PEST_EteJautre; AQ_PEST_HiverJautre</t>
  </si>
  <si>
    <t>AQ_PEST_EteEmousse; AQ_PEST_HiverEmousse</t>
  </si>
  <si>
    <t>AQ_PEST_EteElichen; AQ_PEST_HiverElichen</t>
  </si>
  <si>
    <t>AQ_PEST_EteEherbe; AQ_PEST_HiverEherbe</t>
  </si>
  <si>
    <t>AQ_PEST_EteEautre; AQ_PEST_HiverEautre</t>
  </si>
  <si>
    <t>Dans vos jardins et potagers, contre :</t>
  </si>
  <si>
    <t>Sur vos plantes d'intérieur et d'extérieur, contre :</t>
  </si>
  <si>
    <t>Dans vos espaces extérieurs (balcon, terrasse, cour, piscine, allée, toiture…), contre :</t>
  </si>
  <si>
    <t>Traiter vos animaux domestiques</t>
  </si>
  <si>
    <t>Lutter contre les nuisibles de la maison (insectes…)</t>
  </si>
  <si>
    <t>Traiter vos plantes d’intérieur et d’extérieur</t>
  </si>
  <si>
    <t>Traiter vos jardins et potagers</t>
  </si>
  <si>
    <t>Traiter vos espaces extérieurs (balcon, terrasse, cour, piscine...)</t>
  </si>
  <si>
    <t>AQ_PEST_LireNotice</t>
  </si>
  <si>
    <t>AQ_PEST_AppliqNotice</t>
  </si>
  <si>
    <t>AQ_PEST_PorteProtect</t>
  </si>
  <si>
    <t>AQ_PEST_LaveMain</t>
  </si>
  <si>
    <t>AQ_PEST_AereLog</t>
  </si>
  <si>
    <t>AQ_PEST_EmbalVide</t>
  </si>
  <si>
    <t>AQ_PEST_AutreAnimo</t>
  </si>
  <si>
    <t>AQ_PEST_AutrePlante</t>
  </si>
  <si>
    <t>AQ_PEST_AutreJardin</t>
  </si>
  <si>
    <t>AQ_PEST_AutreExterieur</t>
  </si>
  <si>
    <t>AQ_PEST_Gene</t>
  </si>
  <si>
    <t>Lisez-vous les notices des produits ou les indications sur les emballages ?
-[Systématiquement ; Parfois ; Jamais]</t>
  </si>
  <si>
    <t>Lorsque vous les lisez, appliquez-vous les recommandations et les doses indiquées ?
-[Systématiquement ; Parfois ; Jamais]</t>
  </si>
  <si>
    <t>Portez-vous des protections lors de l’usage de ces produits (gants, masques...) ?
-[Systématiquement ; Parfois ; Jamais]</t>
  </si>
  <si>
    <t>Vous lavez-vous les mains après usage de ces produits ?
-[Systématiquement ; Parfois ; Jamais]</t>
  </si>
  <si>
    <t>Après utilisation de pesticides en aérosol ou pulvérisation, aérez-vous votre logement ?
-[Systématiquement ; Parfois ; Jamais]</t>
  </si>
  <si>
    <t>Comment éliminez-vous les emballages vides ?
-[Poubelle (y compris tri sélectif) ; Déchetterie ; Je ne sais pas]</t>
  </si>
  <si>
    <t>Au cours des 12 derniers mois, si vous-même ou une autre personne de votre entourage avez utilisé des pesticides à votre domicile (que ce soit à l’intérieur ou autour de votre logement), pouvez-vous lister les 3 produits les plus fréquemment utilisés ?</t>
  </si>
  <si>
    <t>Si oui de quel type :</t>
  </si>
  <si>
    <t>Cutanée (rougeurs, démangeaisons…)</t>
  </si>
  <si>
    <t>Oculaire (yeux qui piquent…)</t>
  </si>
  <si>
    <t>Respiratoire (toux…)</t>
  </si>
  <si>
    <t>Digestive (vomissements, diarrhée…)</t>
  </si>
  <si>
    <t>Autre (maux de tête…)</t>
  </si>
  <si>
    <t>AQ_PEST_GenePeau</t>
  </si>
  <si>
    <t>AQ_PEST_GeneOeil</t>
  </si>
  <si>
    <t>AQ_PEST_GeneDigest</t>
  </si>
  <si>
    <t>AQ_PEST_GeneAutre</t>
  </si>
  <si>
    <t>AQ_PEST_GeneRespir</t>
  </si>
  <si>
    <t>AQ_PEST_Nom1Ps; AQ_PEST_Nom2Ps; AQ_PEST_Nom3Ps</t>
  </si>
  <si>
    <t>Au cours des 12 derniers mois, si un pesticide a été utilisé à votre domicile, avez-vous eu une irritation ou une autre manifestation (rougeurs, démangeaisons, yeux qui piquent…) ? 
-[O ; N ; Je ne sais pas ; Pas de pesticides utilisés]</t>
  </si>
  <si>
    <t>Au cours des 12 derniers mois, combien de fois par mois en moyenne, une autre personne que vous-même a utilisé un traitement pour :
-[Jamais ; Moins d'1 fois par mois ; de 1 à 3 fois par mois ; 4 fois ou plus par mois]</t>
  </si>
  <si>
    <t>USAGE DE L'EAU</t>
  </si>
  <si>
    <t>Je ne sais pas</t>
  </si>
  <si>
    <t>Enfance</t>
  </si>
  <si>
    <t>Adolescence</t>
  </si>
  <si>
    <t>Vie adulte</t>
  </si>
  <si>
    <t>AQ_FOYVIE_EauBueDom</t>
  </si>
  <si>
    <t>AQ_FOYVIE_EauBueExt</t>
  </si>
  <si>
    <t>AQ_FOYVIE_EauBueDomQt</t>
  </si>
  <si>
    <t>AQ_FOYVIE_EauBueExtQt</t>
  </si>
  <si>
    <t>AQ_FOYVIE_EauFiltre</t>
  </si>
  <si>
    <t>AQ_ALIM_LegumeFrais</t>
  </si>
  <si>
    <t>AQ_ALIM_FruitFraisBio</t>
  </si>
  <si>
    <t>AQ_ALIM_ConsomJardin</t>
  </si>
  <si>
    <t>AQ_FOYVIE_Douche</t>
  </si>
  <si>
    <t>AQ_FOYVIE_DoucheTps</t>
  </si>
  <si>
    <t>AQ_FOYVIE_Bain</t>
  </si>
  <si>
    <t>AQ_FOYVIE_BainTps</t>
  </si>
  <si>
    <t>AQ_FOYVIE_VaisMain</t>
  </si>
  <si>
    <t>AQ_FOYVIE_VaisMainTps</t>
  </si>
  <si>
    <t>AQ_FOYVIE_Piscine</t>
  </si>
  <si>
    <t>AQ_FOYVIE_PiscEnfFreq</t>
  </si>
  <si>
    <t>AQ_FOYVIE_PiscAdoFreq</t>
  </si>
  <si>
    <t>AQ_FOYVIE_PiscAdulFreq</t>
  </si>
  <si>
    <t>AQ_FOYVIE_PiscIntExt</t>
  </si>
  <si>
    <t>Habituellement, utilisez-vous un filtre à eau ou un système de filtration à votre domicile ? [O ; N ; Je ne sais pas]</t>
  </si>
  <si>
    <t>AQ_FOYVIE_EauFiltreCaraf</t>
  </si>
  <si>
    <t>AQ_FOYVIE_EauFiltreRobico</t>
  </si>
  <si>
    <t>AQ_FOYVIE_EauFiltreOsmose</t>
  </si>
  <si>
    <t>AQ_FOYVIE_EauFiltreAdouci</t>
  </si>
  <si>
    <t>AQ_FOYVIE_EauFiltreAutre</t>
  </si>
  <si>
    <t>AQ_FOYVIE_EauFiltreNsp</t>
  </si>
  <si>
    <t>Carafe filtrante (type Brita, par exemple)</t>
  </si>
  <si>
    <t>Système de filtration raccordé à un de vos robinets</t>
  </si>
  <si>
    <t>Système de filtration par osmose inversée</t>
  </si>
  <si>
    <t>Adoucisseur d'eau</t>
  </si>
  <si>
    <t>Si oui, de quel type ?</t>
  </si>
  <si>
    <t>Consommez-vous des fruits frais ?
-[Jamais ou moins d'1 fois par mois ; 1 à 3 fois par semaine ; 4 à 6 fois par semaine ; 1 fois par jour ou plus]</t>
  </si>
  <si>
    <t>Consommez-vous des légumes frais (y compris salades, tomates…) ?
-[Jamais ou moins d'1 fois par mois ; 1 à 3 fois par semaine ; 4 à 6 fois par semaine ; 1 fois par jour ou plus]</t>
  </si>
  <si>
    <t>AQ_ALIM_FruitFraisPrinc</t>
  </si>
  <si>
    <t>AQ_ALIM_FruitFraisPessuy</t>
  </si>
  <si>
    <t>AQ_ALIM_FruitFraisPepluc</t>
  </si>
  <si>
    <t>Vous les lavez ou les rincez</t>
  </si>
  <si>
    <t>Vous les essuyez</t>
  </si>
  <si>
    <t>Vous les épluchez ou enlevez les feuilles extérieures</t>
  </si>
  <si>
    <t>AQ_ALIM_LegumeFraisPrinc</t>
  </si>
  <si>
    <t>AQ_ALIM_LegumeFraisPessuy</t>
  </si>
  <si>
    <t>AQ_ALIM_LegumeFraisPepluc</t>
  </si>
  <si>
    <t>Comment préparez-vous habituellement ces légumes frais avant consommation ou cuisson ? (plusieurs réponses possibles)</t>
  </si>
  <si>
    <t>Comment préparez-vous habituellement ces fruits frais avant consommation ou cuisson ? (plusieurs réponses possibles)</t>
  </si>
  <si>
    <t>Quelle proportion de votre consommation de ces fruits et/ou légumes frais est issue de l’agriculture biologique ?</t>
  </si>
  <si>
    <t>Légumes frais "bio"
-[Aucune ou très faible ; Moins de la moitié ; Plus de la moitié ; La totalité ou presque]</t>
  </si>
  <si>
    <t>Au cours des 12 derniers mois avez-vous consommé des fruits et/ou légumes de votre jardin ? 
-[O ; N ; Je n'ai pas de potager ni d'arbre fruitier]</t>
  </si>
  <si>
    <t>Combien de fois en moyenne prenez-vous une douche ? 
-[Tous les jours ou presque ; 3 à 4 fois par semaine ; 1 à 2 fois par semaine ; 1 à 2 fois par mois ; Jamais ou presque]</t>
  </si>
  <si>
    <t>Si vous prenez des douches, combien de temps en moyenne passez-vous sous la douche ?
-[Moins de 5 minutes ; De 5 à moins de 10 minutes ; De 10 à moins de 15 minutes ; 15 minutes et plus]</t>
  </si>
  <si>
    <t>Combien de fois en moyenne prenez-vous un bain ?
-[Tous les jours ou presque ; 3 à 4 fois par semaine ; 1 à 2 fois par semaine ; 1 à 2 fois par mois ; Jamais ou presque]</t>
  </si>
  <si>
    <t>Si vous prenez des bains, combien de temps en moyenne passez-vous dans votre bain ?
-[Moins de 10 minutes ; De 10 à moins de 15 minutes ; De 15 à moins de 30 minutes ; 30 minutes et plus]</t>
  </si>
  <si>
    <t>Combien de fois en moyenne faites-vous la vaisselle à la main et sans gants ?
-[Tous les jours ou presque ; 3 à 4 fois par semaine ; 1 à 2 fois par semaine ; 1 à 2 fois par mois ; Jamais ou presque]</t>
  </si>
  <si>
    <t>Si vous faites la vaisselle à la main et sans gants, combien de temps en moyenne vous faut-il pour laver une vaisselle ordinaire ?
-[Moins de 10 minutes ; De 10 à moins de 20 minutes ; 20 minutes et plus]</t>
  </si>
  <si>
    <t>Au cours de votre vie, êtes-vous déjà allé(e) à la piscine (privée ou municipale) pour vous baigner ?
-[O ; N ; Je ne sais pas]</t>
  </si>
  <si>
    <t>AQ_FOYVIE_PiscPrem; AQ_FOYVIE_PiscPremNsp</t>
  </si>
  <si>
    <t>À quelle fréquence êtes-vous allé(e) à la piscine pour vous baigner au cours de ces 3 périodes de votre vie ?
-[Jamais ou très rarement ; Occasionnellement ; Souvent]</t>
  </si>
  <si>
    <t>Le plus souvent, s’agit-il (ou s’agissait-il) d’une piscine avec un bassin intérieur ou extérieur ?
-[Intérieur ; Extérieur ; Intérieur et extérieur ; Je ne sais pas]</t>
  </si>
  <si>
    <t>Avant vos 18 ans, avez-vous vécu : (plusieurs réponses possibles)</t>
  </si>
  <si>
    <t>AQ_AV18_ParentSep</t>
  </si>
  <si>
    <t>AQ_AV18_MereDcd</t>
  </si>
  <si>
    <t>AQ_AV18_PereDcd</t>
  </si>
  <si>
    <t>AQ_AV18_Hopital</t>
  </si>
  <si>
    <t>AQ_AV18_ParentTrv</t>
  </si>
  <si>
    <t>AQ_AV18_DifFinanc</t>
  </si>
  <si>
    <t>AQ_AV18_VecAvecDep</t>
  </si>
  <si>
    <t>AQ_AV18_VecAvecAlcool</t>
  </si>
  <si>
    <t>AQ_AV18_VecAvecDrogue</t>
  </si>
  <si>
    <t>AQ_AV18_VecAvecPrison</t>
  </si>
  <si>
    <t>ADVERSE CHILDHOOD EXPERIENCE (ACE)</t>
  </si>
  <si>
    <t>AQ_AV18_VecuParent</t>
  </si>
  <si>
    <t>AQ_AV18_VecuMere</t>
  </si>
  <si>
    <t>AQ_AV18_VecuMerConj</t>
  </si>
  <si>
    <t>AQ_AV18_VecuPerConj</t>
  </si>
  <si>
    <t>AQ_AV18_VecuPere</t>
  </si>
  <si>
    <t>AQ_AV18_VecuGdParent</t>
  </si>
  <si>
    <t>AQ_AV18_VecuInstitu</t>
  </si>
  <si>
    <t>AQ_AV18_VecuFamAccueil</t>
  </si>
  <si>
    <t>Avec vos deux parents</t>
  </si>
  <si>
    <t>Avec votre mère seule</t>
  </si>
  <si>
    <t>Avec votre mère et sa/son conjoint(e)</t>
  </si>
  <si>
    <t>Avec votre père seul</t>
  </si>
  <si>
    <t>Avec votre père et sa/son conjoint(e)</t>
  </si>
  <si>
    <t>Avec vos grands-parents ou avec un autre membre de la famille</t>
  </si>
  <si>
    <t>En institution ou en pensionnat</t>
  </si>
  <si>
    <t>En famille d'accueil</t>
  </si>
  <si>
    <t>Avant vos 18 ans, vos parents se sont-ils séparés ou ont-ils divorcé ?
-[Oui ; Non ; Je ne suis pas concerné(e) ; Je ne sais pas, je ne suis pas certain(e)]</t>
  </si>
  <si>
    <t>AQ_AV18_ParentSepAg; AQ_AV18_ParentSepAgN</t>
  </si>
  <si>
    <t>AQ_AV18_MereDcdAg; AQ_AV18_MereDcdAgN</t>
  </si>
  <si>
    <t>AQ_AV18_PereDcdAg; AQ_AV18_PereDcdAgN</t>
  </si>
  <si>
    <t>Avant vos 18 ans, avez-vous été concerné(e) par un des événements suivants :</t>
  </si>
  <si>
    <t>Avant vos 18 ans :</t>
  </si>
  <si>
    <t>Avez-vous vécu avec quelqu’un qui souffrait de dépression, d’une pathologie mentale, ou qui était suicidaire ?
-[Jamais ; Une personne ; Plusieurs personnes ; Je ne sais pas, je ne suis pas certain(e) ; Je ne souhaite pas répondre]</t>
  </si>
  <si>
    <t>Avez-vous vécu avec quelqu’un qui avait une consommation excessive d’alcool ou une dépendance à l’alcool ?
-[Jamais ; Une personne ; Plusieurs personnes ; Je ne sais pas, je ne suis pas certain(e) ; Je ne souhaite pas répondre]</t>
  </si>
  <si>
    <t>Avez-vous vécu avec quelqu’un qui consommait des drogues illicites ou qui avait une consommation excessive de médicaments (en dehors d’un encadrement médical) ?
-[Jamais ; Une personne ; Plusieurs personnes ; Je ne sais pas, je ne suis pas certain(e) ; Je ne souhaite pas répondre]</t>
  </si>
  <si>
    <t>Avez-vous vécu avec quelqu’un qui a été condamné à de la prison (ou autre type d’établissement correctionnel) avec ou sans aménagement de peine ?
-[Jamais ; Une personne ; Plusieurs personnes ; Je ne sais pas, je ne suis pas certain(e) ; Je ne souhaite pas répondre]</t>
  </si>
  <si>
    <t>À quelle fréquence vos parents ou d’autres adultes du foyer se donnaient-ils des gifles, des coups de poing, des coups de pied ?
-[Jamais ; Une fois ; Plus d'une fois ; Je ne sais pas, je ne suis pas certain(e) ; Je ne souhaite pas répondre]</t>
  </si>
  <si>
    <t>À quelle fréquence un parent ou un autre adulte du foyer vous a-t-il frappé(e), battu(e), donné des coups de pieds ou blessé(e) physiquement ?
-[Jamais ; Une fois ; Plus d'une fois ; Je ne sais pas, je ne suis pas certain(e) ; Je ne souhaite pas répondre]</t>
  </si>
  <si>
    <t>Combien de fois un parent ou un autre adulte du foyer vous a-t-il crié dessus, insulté(e) ou rabaissé(e) ?
-[Jamais ; Une fois ; Plus d'une fois ; Je ne sais pas, je ne suis pas certain(e) ; Je ne souhaite pas répondre]</t>
  </si>
  <si>
    <t>Combien de fois quelqu’un vous a-t-il fait subir des attouchements sexuels ?
-[Jamais ; Une fois ; Plus d'une fois ; Je ne sais pas, je ne suis pas certain(e) ; Je ne souhaite pas répondre]</t>
  </si>
  <si>
    <t>Combien de fois quelqu’un a-t-il tenté d’obtenir que vous lui fassiez des attouchements sexuels ?
-[Jamais ; Une fois ; Plus d'une fois ; Je ne sais pas, je ne suis pas certain(e) ; Je ne souhaite pas répondre]</t>
  </si>
  <si>
    <t>Combien de fois quelqu’un vous a-t-il forcé(e) à avoir des rapports sexuels ?
-[Jamais ; Une fois ; Plus d'une fois ; Je ne sais pas, je ne suis pas certain(e) ; Je ne souhaite pas répondre]</t>
  </si>
  <si>
    <t>Avez-vous été victime d’autres violences physiques ou psychologiques ?
-[Jamais ; Une fois ; Plus d'une fois ; Je ne sais pas, je ne suis pas certain(e) ; Je ne souhaite pas répondre]</t>
  </si>
  <si>
    <t>EXPÉRIENCES DÉFAVORABLES PENDANT L'ENFANCE (ACE)</t>
  </si>
  <si>
    <t>With your 2 parents</t>
  </si>
  <si>
    <t>With your father and his partner</t>
  </si>
  <si>
    <t>With your mother only</t>
  </si>
  <si>
    <t>With your mother and her partner</t>
  </si>
  <si>
    <t>With your father only</t>
  </si>
  <si>
    <t>With your grand parents or a family member</t>
  </si>
  <si>
    <t>In an institution or boarding school</t>
  </si>
  <si>
    <t>In foster families</t>
  </si>
  <si>
    <t>If yes, how old were you? [XX years ; This happened before my birth]</t>
  </si>
  <si>
    <t>If yes, how old were you? [XX years ; This happened on my birthday]</t>
  </si>
  <si>
    <t>Did your mother die before your 18's? [Yes ; No ; I'm not sure]</t>
  </si>
  <si>
    <t>Did your father die before your 18's? [Yes ; No ; I'm not sure]</t>
  </si>
  <si>
    <t>Prior to age 18, were you involved in any of the following events:</t>
  </si>
  <si>
    <t>Prior to age 18, did you live : (several possible answers)</t>
  </si>
  <si>
    <t>Before your 18th birthday, were your parents separate or divorced?
-[Yes ; No ; I'm not involved ; I don't know, I'm not sure]</t>
  </si>
  <si>
    <t>You spent several consecutive weeks in the hospital? [Yes ; No ; I'm not sure]</t>
  </si>
  <si>
    <t>One of your parents didn’t work when he wanted to? [Yes ; No ; I'm not sure]</t>
  </si>
  <si>
    <t>Your family had regular financial difficulties? [Yes ; No ; I'm not sure]</t>
  </si>
  <si>
    <t>Prior to age 18:</t>
  </si>
  <si>
    <t>Did you live with someone who suffered from depression, mental illness, or was suicidal?
-[Never ; One person ; severol persons ; I don't know, I'm not sure ; I don't want to answer]</t>
  </si>
  <si>
    <t>Did you live with someone who had excessive alcohol consumption or alcohol dependence?
-[Never ; One person ; severol persons ; I don't know, I'm not sure ; I don't want to answer]</t>
  </si>
  <si>
    <t>Did you live with someone who was using illicit drugs or who was taking excessive amounts of medication (outside of a medical setting)?
-[Never ; One person ; severol persons ; I don't know, I'm not sure ; I don't want to answer]</t>
  </si>
  <si>
    <t>Have you lived with someone who has been sentenced to prison (or other type of correctional facility) with or without a sentence arrangement?
-[Never ; One person ; severol persons ; I don't know, I'm not sure ; I don't want to answer]</t>
  </si>
  <si>
    <t>How often did your parents or other adults at the home slap, punch or kick each other?
-[Never ; Once ; More than once ; I don't know, I'm not sure ; I don't want to answer]</t>
  </si>
  <si>
    <t>How often did a parent or other adult in the household hit you, beat you, kick you or physically hurt you?
-[Never ; Once ; More than once ; I don't know, I'm not sure ; I don't want to answer]</t>
  </si>
  <si>
    <t>How many times did a parent or other adult in the household yell at you, insult you or belittle you?
-[Never ; Once ; More than once ; I don't know, I'm not sure ; I don't want to answer]</t>
  </si>
  <si>
    <t>How many times did someone make you suffer sexual touching?
-[Never ; Once ; More than once ; I don't know, I'm not sure ; I don't want to answer]</t>
  </si>
  <si>
    <t>How many times did someone try to obtain from you sexual favors?
-[Never ; Once ; More than once ; I don't know, I'm not sure ; I don't want to answer]</t>
  </si>
  <si>
    <t>How many times did someone force you to have sex?
-[Never ; Once ; More than once ; I don't know, I'm not sure ; I don't want to answer]</t>
  </si>
  <si>
    <t>Have you experienced any other physical or psychological abuse?
-[Never ; Once ; More than once ; I don't know, I'm not sure ; I don't want to answer]</t>
  </si>
  <si>
    <t>PESTICIDES</t>
  </si>
  <si>
    <t>Does your home have :</t>
  </si>
  <si>
    <t>Cereals, maize and rapeseed</t>
  </si>
  <si>
    <t>Vineyards, orchards</t>
  </si>
  <si>
    <t>Other type of agicultural crop or crop that you do not know the type</t>
  </si>
  <si>
    <t>Spring</t>
  </si>
  <si>
    <t>Summer</t>
  </si>
  <si>
    <t>Autumn</t>
  </si>
  <si>
    <t>Winter</t>
  </si>
  <si>
    <t>A garden ? [Y ; N]</t>
  </si>
  <si>
    <t>If yes, does this garden have a veggetable garden and/or fruit trees? [Y ; N]</t>
  </si>
  <si>
    <t>A terrace or a balcony? [Y ; N]</t>
  </si>
  <si>
    <t>Apart from this accommodation, do you have a garden (garden of country house, worker garden, shared garden, etc.)? [Y ; N]</t>
  </si>
  <si>
    <t>Do you live within 500 m of a farm-owned field? [Y ; N]</t>
  </si>
  <si>
    <t>For each crop type, indicate the approximate distance (in metres) from the nearest parcel.
-[Less than 50 m ; From 50 to less than 100 m ; From 100 to less than 300 m ; From 300 to 500 m]</t>
  </si>
  <si>
    <t>In your outdoor areas (balcony, terrace, courtyard, swimming pool, driveway, roof, etc.), against</t>
  </si>
  <si>
    <t>In your gardens and vegetable gardens, against:</t>
  </si>
  <si>
    <t>Control household pests (insects, etc.)</t>
  </si>
  <si>
    <t>Treat your indoor and outdoor plants</t>
  </si>
  <si>
    <t>Treat your gardens and veggetable gardens</t>
  </si>
  <si>
    <t>Treat your pets</t>
  </si>
  <si>
    <t>Treat you outdoor areas (balcony, terrace, courtyard, swimming pool…)</t>
  </si>
  <si>
    <t>In the past 12 months, if you or someone you know have used pesticides in your home (either inside or around your home), can you list the 3 most frequently used products?</t>
  </si>
  <si>
    <t>If yes, what type:</t>
  </si>
  <si>
    <t>Skin (redness, itching, etc.)</t>
  </si>
  <si>
    <t>Eye (stinging eyes…)</t>
  </si>
  <si>
    <t>Respiratory (cough…)</t>
  </si>
  <si>
    <t>Digestive (vomiting, diarrhea, etc.)</t>
  </si>
  <si>
    <t>Other (headache…)</t>
  </si>
  <si>
    <t>Do you read the product instructions or the instructions on the packaging?
-[Systematically ; Sometimes ; Never]</t>
  </si>
  <si>
    <t>When you read them, do you apply the recommended doses?
-[Systematically ; Sometimes ; Never]</t>
  </si>
  <si>
    <t>Do you wear protection when using these products (gloves, masks...)?
-[Systematically ; Sometimes ; Never]</t>
  </si>
  <si>
    <t>Do you wash your hands after using these products?
-[Systematically ; Sometimes ; Never]</t>
  </si>
  <si>
    <t>After using pesticides in spray, do you aerate your home?
-[Systematically ; Sometimes ; Never]</t>
  </si>
  <si>
    <t>How do you dispose of empty packaging?
-[Garbage (including sorting) ; Waste disposal ; I don't know]</t>
  </si>
  <si>
    <t>In the past 12 months, how many simultaneous per month on average, did someone other than yourself use treatment for:
-[Never ; Less than once per month ; From 1 to 3 times per month ; 4 times or more per month]</t>
  </si>
  <si>
    <t>In the past 12 months, if a pesticide has been used in your home, have you had any irritation or other manifestation (redness, itching, itchy eyes…)?
-[Y ; N ; I don't know]</t>
  </si>
  <si>
    <t>WATER USE</t>
  </si>
  <si>
    <t>Dans le tableau suivant, indiquez la source d’eau que vous buvez habituellement à votre domicile (colonne de gauche) et à l’extérieur (colonne de droite), ainsi que la quantité, en litre(s) par jour. Comptez aussi l’eau de vos cafés, thés, tisanes, sirops.</t>
  </si>
  <si>
    <t>Water you usually drink at home :
-[Tap water unfiltered; Tap water filtered; Bottled water; Other (private well, rainwater collector…)]</t>
  </si>
  <si>
    <t>Water you usually drink outside home :
-[Tap water unfiltered; Tap water filtered; Bottled water; Other (private well, rainwater collector…)]</t>
  </si>
  <si>
    <t>How much do you drink per day (in litres)?</t>
  </si>
  <si>
    <t>In the following table, indicate the source of water you usually drink at home (left column) and outside (right column), as well as the amount, in litre(s) per day. Also count water from your coffees, teas, teas, syrups.</t>
  </si>
  <si>
    <t>Filter carafe (for example, Brita type)</t>
  </si>
  <si>
    <t>Filtration system connected to one of your taps</t>
  </si>
  <si>
    <t>Reverse osmosis filtration system</t>
  </si>
  <si>
    <t>Water softener</t>
  </si>
  <si>
    <t>I don't know</t>
  </si>
  <si>
    <t>Do you eat fresh fruit?
-[Never or less than once per month ; 1 to 3 times per week ; 4 to 6 times per week ; once a day or more]</t>
  </si>
  <si>
    <t>Do you eat fresh veggetables (including salads, tomatoes…)?
-[Never or less than once per month ; 1 to 3 times per week ; 4 to 6 times per week ; once a day or more]</t>
  </si>
  <si>
    <t>How do you usually prepare these fresh fruits before consumption or cooking? (several possible answers)</t>
  </si>
  <si>
    <t>You wash or rinse them</t>
  </si>
  <si>
    <t>You wipe them off</t>
  </si>
  <si>
    <t>You peel or remove the outer leaves</t>
  </si>
  <si>
    <t>How do you usually prepare these fresh veggetables before consumption or cooking? (several possible answers)</t>
  </si>
  <si>
    <t>What proportion of your consumption of these fresh fruits and/or vegetables comes from organic farming?</t>
  </si>
  <si>
    <t>Fruits frais "bio" :
-[Aucune ou très faible ; Moins de la moitié ; Plus de la moitié ; La totalité ou presque]</t>
  </si>
  <si>
    <t>"Organic" fresh veggetables:
-[None or very weak; Less than a half; More than a half; All or almost all]</t>
  </si>
  <si>
    <t>"Organic" fresh fruits:
-[None or very weak; Less than a half; More than a half; All or almost all]</t>
  </si>
  <si>
    <t>In the last 12 months have you eaten fruits and/or vegetables from your garden?
-[Y ; N ; I have no vegetable garden or fruit tree]</t>
  </si>
  <si>
    <t>How many times on average do you have shower?
-[Every day or almost ; 3 to 4 times per week ; 1 to 2 times per week ; 1 to 2 times per month ; Never or almost]</t>
  </si>
  <si>
    <t>How many times on average do you have a bath?
-[Every day or almost ; 3 to 4 times per week ; 1 to 2 times per week ; 1 to 2 times per month ; Never or almost]</t>
  </si>
  <si>
    <t>On average, how often do you do the washing up without gloves?
-[Every day or almost ; 3 to 4 times per week ; 1 to 2 times per week ; 1 to 2 times per month ; Never or almost]</t>
  </si>
  <si>
    <t>When you have a bath, how long on average do you stay in your bath?
-[Less than 10 minutes ; From 10 to less than 15 minutes ; From 15 to less than 30 ; 30 minutes and more]</t>
  </si>
  <si>
    <t>When you have a shower, how long on average do you stay in the shower?
-[Less than 5 minutes ; From 5 to less than 10 minutes ; From 10 to less than 15 minutes ; 15 minutes and more]</t>
  </si>
  <si>
    <t>When you do the washing up without gloves, how long on average do you need to wash an ordinary dish?
-[Less than 10 minutes ; From 10 to less than 20 minutes ; 20 minutes and more]</t>
  </si>
  <si>
    <t>In your lifetime, have you ever been to the swimming pool (private or municipal) to swim?</t>
  </si>
  <si>
    <t>At what age did you go there for the first time?</t>
  </si>
  <si>
    <t>At what age did you stop going to the swimming pool ?</t>
  </si>
  <si>
    <t>How often did you go to the pool to swim during these 3 periods of your life?
-[Never or very rarely ; Occasionally ; often]</t>
  </si>
  <si>
    <t>Childhood</t>
  </si>
  <si>
    <t>Adult life</t>
  </si>
  <si>
    <t>Most often, is it (or was it) a pool with an indoor or outdoor pool?
-[Indoor ; Outdoor ; Indoor and outdoor ; I don't know]</t>
  </si>
  <si>
    <t>If yes what kind :</t>
  </si>
  <si>
    <t>AQ_FOYVIE_AvecEnfNb</t>
  </si>
  <si>
    <t>TROUBLES CARDIAQUES</t>
  </si>
  <si>
    <t>SOMMEIL</t>
  </si>
  <si>
    <t>HEART COMPLAINTS</t>
  </si>
  <si>
    <t>TROUBLES DU COMPORTEMENTS ALIMENTAIRE (SCOFF)</t>
  </si>
  <si>
    <t>RÉGIMES ALIMENTAIRES</t>
  </si>
  <si>
    <t>HABITUDES ALIMENTAIRES</t>
  </si>
  <si>
    <t>TROUBLES URINAIRES</t>
  </si>
  <si>
    <t>HISTOIRE PONDÉRALE DE LA NAISSANCE À L'ADOLESCENCE</t>
  </si>
  <si>
    <t>WEIGHT HISTORY FROM BIRTH TO ADOLESCENCE</t>
  </si>
  <si>
    <t>SITUATION VIS-À-VIS DE L'EMPLOI du/de la volontaire</t>
  </si>
  <si>
    <t>REPORTED WEIGHT</t>
  </si>
  <si>
    <t>PERCEIVED HEALTH</t>
  </si>
  <si>
    <t>DIFFICULTY GETTING PREGNANT</t>
  </si>
  <si>
    <t>DIETS</t>
  </si>
  <si>
    <t>NUTRITIONAL HABITS</t>
  </si>
  <si>
    <t>TRANSIT DISORDERS</t>
  </si>
  <si>
    <t>URINARY DISORDERS</t>
  </si>
  <si>
    <t>POIDS DECLARÉ</t>
  </si>
  <si>
    <t>WOMEN HEALTH</t>
  </si>
  <si>
    <t>ACTIVITÉ PHYSIQUE</t>
  </si>
  <si>
    <t>PHYSICAL ACTIVITY</t>
  </si>
  <si>
    <t>&gt;&gt;&gt; IPAQ</t>
  </si>
  <si>
    <t>_1_</t>
  </si>
  <si>
    <t>_2_</t>
  </si>
  <si>
    <t>_3_</t>
  </si>
  <si>
    <t>_4_</t>
  </si>
  <si>
    <t>_5_</t>
  </si>
  <si>
    <t>_6_</t>
  </si>
  <si>
    <t>_7_</t>
  </si>
  <si>
    <t>_8_</t>
  </si>
  <si>
    <t>_9_</t>
  </si>
  <si>
    <t>_10_</t>
  </si>
  <si>
    <t>Onglet</t>
  </si>
  <si>
    <t>CALENDRIER PROFESSIONNEL</t>
  </si>
  <si>
    <t>CARACTÉRISTIQUES DE L'EMPLOI ACTUEL</t>
  </si>
  <si>
    <t>EXPOSITIONS PROFESSIONNELLES</t>
  </si>
  <si>
    <t>TROUBLES MUSCULO-SQUELETTIQUES</t>
  </si>
  <si>
    <t>DIPLÔME du/de la volontaire</t>
  </si>
  <si>
    <t>PCS DES ASCENDANTS</t>
  </si>
  <si>
    <t>VIE SEXUELLE</t>
  </si>
  <si>
    <t>SEXUAL LIFE</t>
  </si>
  <si>
    <t>CHARACTERISTIC OF CURRENT EMPLOYEMENT</t>
  </si>
  <si>
    <t>SUIVI DANS LE TEMPS</t>
  </si>
  <si>
    <t>PCS du/de la volontaire</t>
  </si>
  <si>
    <t>Principales données collectées</t>
  </si>
  <si>
    <t>INFECTIONS URINAIRES</t>
  </si>
  <si>
    <t>_4_ &amp; _8_</t>
  </si>
  <si>
    <t>2013
v1</t>
  </si>
  <si>
    <t>2016
v1</t>
  </si>
  <si>
    <t>APPRÉCIATION DES SITUATIONS PROFESSIONNELLE ET FINANCIÈRE</t>
  </si>
  <si>
    <t>APPRECIATION OF PROFESSIONAL AND FINANCIAL SITUATIONS</t>
  </si>
  <si>
    <t xml:space="preserve">PCS du/de conjoint(e) </t>
  </si>
  <si>
    <t>2013
v2</t>
  </si>
  <si>
    <t>VOLUNTEER DIPLOMA</t>
  </si>
  <si>
    <t>DIPLOMAS OF ASCENDING LINE RELATIVES</t>
  </si>
  <si>
    <t>MODÈLE EFFORT/RÉCOMPENSE (SIEGRIST)</t>
  </si>
  <si>
    <t>ANTECEDENTS MEDICAUX PERSONNELS</t>
  </si>
  <si>
    <t>ANTECEDENTS MEDICAUX FAMILIAUX</t>
  </si>
  <si>
    <t>FAMILY MEDICAL HISTORY</t>
  </si>
  <si>
    <t>MUSCULOSKELETAL DISORDERS</t>
  </si>
  <si>
    <t>PERSONAL MEDICAL HISTORY</t>
  </si>
  <si>
    <t>URINARY INFECTIONS</t>
  </si>
  <si>
    <t>SATISFACTION SCALES</t>
  </si>
  <si>
    <t>ÉCHELLES DE SATISFACTION</t>
  </si>
  <si>
    <t>ÉCHELLE CES-D</t>
  </si>
  <si>
    <t>ÉCHELLE GHQ 12</t>
  </si>
  <si>
    <t>ÉCHELLE SF-12</t>
  </si>
  <si>
    <t>CES-D SCALE</t>
  </si>
  <si>
    <t>GHQ 12 SCALE</t>
  </si>
  <si>
    <t>SF-12 SCALE</t>
  </si>
  <si>
    <t>VOLUNTEER EMPLOYMENT SITUATION</t>
  </si>
  <si>
    <t>SPOUSE EMPLOYMENT SITUATION</t>
  </si>
  <si>
    <t>VOLUNTEER CSP</t>
  </si>
  <si>
    <t>ASCENDING LINE RELATIVES CSP</t>
  </si>
  <si>
    <t xml:space="preserve">_6_ </t>
  </si>
  <si>
    <t>POUR LES 45 ANS ET PLUS : IADL [Autoquestionnaire]</t>
  </si>
  <si>
    <t>Données non disponibles</t>
  </si>
  <si>
    <t>Main collected data</t>
  </si>
  <si>
    <t>2016
v2</t>
  </si>
  <si>
    <t>AQ_MODVIE_HIST</t>
  </si>
  <si>
    <t>LIMITATIONS PHYSIQUES</t>
  </si>
  <si>
    <t>PHYSICAL LIMITATIONS</t>
  </si>
  <si>
    <r>
      <t>The next question is about the presence of mold on any surface (food excluded) inside different rooms of your home. If you have not observed any mold, indicate it in the 1st column. If you have seen it, evaluate its surface using the models illustrating below, and indicate how long it has been visible.
- [No mold ; Moldy surface ; Visible since]
- [No mold] = no stain ;
- [Moldy surface] = [Small stains (on joints or windows) ; Stains less than 2000 cm</t>
    </r>
    <r>
      <rPr>
        <vertAlign val="superscript"/>
        <sz val="8"/>
        <rFont val="Calibri"/>
        <family val="2"/>
        <scheme val="minor"/>
      </rPr>
      <t>2</t>
    </r>
    <r>
      <rPr>
        <sz val="8"/>
        <rFont val="Calibri"/>
        <family val="2"/>
        <scheme val="minor"/>
      </rPr>
      <t xml:space="preserve"> on the walls ; Stains from 200 cm</t>
    </r>
    <r>
      <rPr>
        <vertAlign val="superscript"/>
        <sz val="8"/>
        <rFont val="Calibri"/>
        <family val="2"/>
        <scheme val="minor"/>
      </rPr>
      <t>2</t>
    </r>
    <r>
      <rPr>
        <sz val="8"/>
        <rFont val="Calibri"/>
        <family val="2"/>
        <scheme val="minor"/>
      </rPr>
      <t xml:space="preserve"> to 1 m</t>
    </r>
    <r>
      <rPr>
        <vertAlign val="superscript"/>
        <sz val="8"/>
        <rFont val="Calibri"/>
        <family val="2"/>
        <scheme val="minor"/>
      </rPr>
      <t>2</t>
    </r>
    <r>
      <rPr>
        <sz val="8"/>
        <rFont val="Calibri"/>
        <family val="2"/>
        <scheme val="minor"/>
      </rPr>
      <t xml:space="preserve"> on the walls ; Stain from 1 m</t>
    </r>
    <r>
      <rPr>
        <vertAlign val="superscript"/>
        <sz val="8"/>
        <rFont val="Calibri"/>
        <family val="2"/>
        <scheme val="minor"/>
      </rPr>
      <t>2</t>
    </r>
    <r>
      <rPr>
        <sz val="8"/>
        <rFont val="Calibri"/>
        <family val="2"/>
        <scheme val="minor"/>
      </rPr>
      <t xml:space="preserve"> to 3 m</t>
    </r>
    <r>
      <rPr>
        <vertAlign val="superscript"/>
        <sz val="8"/>
        <rFont val="Calibri"/>
        <family val="2"/>
        <scheme val="minor"/>
      </rPr>
      <t>2</t>
    </r>
    <r>
      <rPr>
        <sz val="8"/>
        <rFont val="Calibri"/>
        <family val="2"/>
        <scheme val="minor"/>
      </rPr>
      <t xml:space="preserve"> on the walls ; Stain for more than 3 m</t>
    </r>
    <r>
      <rPr>
        <vertAlign val="superscript"/>
        <sz val="8"/>
        <rFont val="Calibri"/>
        <family val="2"/>
        <scheme val="minor"/>
      </rPr>
      <t>2</t>
    </r>
    <r>
      <rPr>
        <sz val="8"/>
        <rFont val="Calibri"/>
        <family val="2"/>
        <scheme val="minor"/>
      </rPr>
      <t xml:space="preserve"> on the walls] ;
- [Visible since] = [Less than 3 months ; From 3 to 6 months ; More than 6 months]</t>
    </r>
  </si>
  <si>
    <t>Avez-vous eu des sifflements dans la poitrine, à un moment quelconque, au cours des 12 derniers mois ? [O ; N]</t>
  </si>
  <si>
    <t>Si oui : Avez-vous été essoufflé(e), même légèrement, quand vous aviez ces sifflements ? [O ; N]</t>
  </si>
  <si>
    <t>Si oui : Avez-vous eu ces sifflements alors que vous n’étiez pas enrhumé(e) ? [O ; N]</t>
  </si>
  <si>
    <t>Vous êtes-vous réveillé(e) avec une sensation de gêne respiratoire à un moment quelconque, dans les 12 derniers mois ? [O ; N]</t>
  </si>
  <si>
    <t>Avez-vous eu une crise d’essoufflement, au repos, pendant la journée, à un moment quelconque dans les 12 derniers mois ? [O ; N]</t>
  </si>
  <si>
    <t>Avez-vous eu une crise d’essoufflement après un effort intense, à un moment quelconque, dans les 12 derniers mois ? [O ; N]</t>
  </si>
  <si>
    <t>Avez-vous été réveillé(e) par une crise d’essoufflement à un moment quelconque dans les 12 derniers mois ? [O ; N]</t>
  </si>
  <si>
    <t>Avez-vous été réveillé(e) par une quinte de toux, à un moment quelconque, dans les 12 derniers mois ? [O ; N]</t>
  </si>
  <si>
    <t>Toussez-vous habituellement en vous levant, en hiver ? [O ; N]</t>
  </si>
  <si>
    <t>Si oui, toussez-vous comme cela presque tous les jours pendant 3 mois de suite chaque année ? [O ; N]</t>
  </si>
  <si>
    <t>Toussez-vous habituellement pendant la journée ou la nuit, en hiver ? [O ; N]</t>
  </si>
  <si>
    <t>Si oui, toussez-vous comme cela presque tous les jours pendant 3 mois de suite chaque année ? [O ; N]</t>
  </si>
  <si>
    <t>Avez-vous habituellement des crachats provenant de la poitrine en vous levant, en hiver ? [O ; N]</t>
  </si>
  <si>
    <t>Si oui, crachez-vous comme cela presque tous les jours pendant 3 mois de suite chaque année ? [O ; N]</t>
  </si>
  <si>
    <t>Avez-vous habituellement des crachats provenant de la poitrine pendant la journée ou la nuit, en hiver ? [O ; N]</t>
  </si>
  <si>
    <t>Si oui, crachez-vous comme cela presque tous les jours pendant 3 mois de suite chaque année ? [O ; N]</t>
  </si>
  <si>
    <t>Si oui : Etes-vous essoufflé(e) quand vous marchez avec d'autres gens de votre âge en 
terrain plat ? [O ; N]</t>
  </si>
  <si>
    <t>Si oui : Vous arrive-t-il de vous arrêter pour reprendre haleine quand vous marchez à votre propre allure en terrain plat ? [O ; N]</t>
  </si>
  <si>
    <t>Avez-vous déjà eu des crises d'étouffement au repos avec des sifflements dans la poitrine ? [O ; N]</t>
  </si>
  <si>
    <t>Avez-vous déjà eu de l'asthme ? [O ; N]</t>
  </si>
  <si>
    <t>Avez-vous déjà eu des allergies nasales, y compris le rhume des foins ?
[2009 : N/O] [à partir de i1 : [O ; N]]</t>
  </si>
  <si>
    <t>Avez-vous déjà eu des problèmes d'éternuements, nez qui coule ou nez bouché quand vous n'étiez pas enrhumé(e) et n'aviez pas la grippe ? [O ; N]</t>
  </si>
  <si>
    <t>Actuellement, portez-vous régulièrement des lunettes de vue ou des lentilles oculaires ? [O ; N]</t>
  </si>
  <si>
    <t>Avez-vous été opéré(e) de la cataracte ? [O ; N]</t>
  </si>
  <si>
    <t xml:space="preserve">Depuis 5 ans, avez-vous déjà souffert d'autres maladies oculaires ? [O ; N] </t>
  </si>
  <si>
    <t>Un professionnel de santé (médecin ou autre) vous a-t-il déjà dit que vous étiez atteint(e) de diabète (en dehors d'un diabète gestationnel) ? [O ; N]</t>
  </si>
  <si>
    <t>Consultez-vous régulièrement un médecin pour le suivi de votre diabète ? [O ; N]</t>
  </si>
  <si>
    <t>Actuellement êtes-vous traité(e) pour votre diabète par des comprimés ? [O ; N]</t>
  </si>
  <si>
    <t>Actuellement, êtes-vous traité(e) pour votre diabète par une ou plusieurs injections 
d’insuline ? [O ; N]</t>
  </si>
  <si>
    <t>Actuellement, êtes-vous traité(e) par injections de médicaments autres que l'insuline (analogues du BLP-1, Byetta, Victoza, bydureon, Trulicity ou autre ? [O ; N]</t>
  </si>
  <si>
    <t>Avez-vous déjà entendu parler de l’hémoglobine glyquée (ou bien glycosylée encore appelée HbA1c) ? [O ; N]</t>
  </si>
  <si>
    <t>Un ophtalmologiste ? [O ; N]</t>
  </si>
  <si>
    <t>Un professionnel des pieds (podologue, pédicure) ? [O ; N]</t>
  </si>
  <si>
    <t>Un néphrologue ? [O ; N]</t>
  </si>
  <si>
    <t>Un diététicien ? [O ; N]</t>
  </si>
  <si>
    <t>Dans l’ensemble, depuis 5 ans, pensez-vous que l’état de vos bronches et de votre respiration (en dehors de l’âge) :
- [N'a pas changé ; S'est amélioré ; S'est détérioré]</t>
  </si>
  <si>
    <t>Au cours des 4 dernières semaine, votre asthme vous a-t-il gêné(e) dans vos activités, au travail, à l'école/université ou chez vous ?
- [Tout le temps ; La plupart du temps ; quelquefois ; Rarement ; Jamais]</t>
  </si>
  <si>
    <t>In the last 4 weeks, has your asthma interfered with your activities at work, school/university or at home?
- [All the time; Most of the time; Sometimes; Rarely; Never]</t>
  </si>
  <si>
    <t xml:space="preserve">Au cours des 4 dernières semaine, avez-vous été essoufflé(e) ?
- [Plus d'1 fois par jour ; 1 fois par jour ; 3 à 6 fois par semaine ; 1 ou 2 fois par semaine ; Jamais] </t>
  </si>
  <si>
    <t xml:space="preserve">In the last 4 weeks, have you been out of breath?
- [More than once a day; Once a day; 3 to 6 times a week; Once or twice a week; Never] </t>
  </si>
  <si>
    <t>Au cours des 4 dernières semaines, les symptôme de l'asthme (sifflement dans la poitrine, toux, essoufflement, oppression ou douleur dans la poitrine) vous ont-ils réveillé(e) la nuit ou plus tôt que d'habitude le matin ?
- [4 nuits ou plus par semaine ; 2 à 3 nuits par semaine ; 1 nuit pas semaine ; 1 ou 2 fois en tout ; Jamais]</t>
  </si>
  <si>
    <t>In the past 4 weeks, have asthma symptoms (wheezing in the chest, coughing, shortness of breath, tightness or pain in the chest) woken you up at night or earlier than usual in the morning?
- [4 or more nights a week; 2-3 nights a week; 1 night not a week; 1 or 2 times in total; Never]</t>
  </si>
  <si>
    <t>Au cours des 4 dernières semaines, avez-vous utilisé votre inhalateur de secours ou pris un traitement par nébulisation (par exemple Salbutamol, Terbutaline) ?
- [3 fois par ou plus ; 1 ou 2 fois par jour ; 2 ou 3 fois par semaine ; 1 fois par semaine ; Jamais]</t>
  </si>
  <si>
    <t>In the past 4 weeks, have you used your rescue inhaler or taken a nebulizer treatment (e.g. Salbutamol, Terbutaline)?
- [3 or more times a day; 1 or 2 times a day; 2 or 3 times a week; Once a week; Never]</t>
  </si>
  <si>
    <t>Comment évalueriez-vous votre asthme au cours des 4 dernière semaines ?
- [Pas contrôlé du tout ; Très peu contrôlé ; Un peu contrôlé ; Bien contrôlé ; Totalement contrôlé]</t>
  </si>
  <si>
    <t>How would you rate your asthma in the last 4 weeks?
- [Not at all controlled; Very little controlled; Somewhat controlled; Well controlled; Totally controlled]</t>
  </si>
  <si>
    <t>Êtes-vous essoufflé(e) en marchant vite en terrain plat, ou en montant une côte légère à un pas normal ? [O ; N]</t>
  </si>
  <si>
    <t>If yes :</t>
  </si>
  <si>
    <t>Cela a-t-il été confirmé par un médecin ? [2009 : N/O] [à partir de i1 : [O ; N]]</t>
  </si>
  <si>
    <t>Avez-vous eu une crise d’asthme au cours des 12 derniers mois ? [2009 : N/O] [à partir de i1 : [O ; N]]</t>
  </si>
  <si>
    <t>Prenez-vous actuellement des médicaments contre l’asthme (y compris produits inhalés, aérosols, comprimés…) ? [2009 : N/O] [à partir de i1 : [O ; N]]</t>
  </si>
  <si>
    <t>Aviez-vous les yeux qui piquaient ou qui pleuraient quand vous aviez ces problèmes de nez ? [O ; N]</t>
  </si>
  <si>
    <t>AQ_CAPRESP_BPCO</t>
  </si>
  <si>
    <t>AQ_CAPRESP_Emphyseme</t>
  </si>
  <si>
    <t>AQ_CAPRESP_Bronchite</t>
  </si>
  <si>
    <t>Has a doctor ever told you that you have one of these forms of chronic obstructive pulmonary disease (COPD)?</t>
  </si>
  <si>
    <t>BPCO (forme non spécifiée) : [O ; N]</t>
  </si>
  <si>
    <t>Emphysème : [O ; N]</t>
  </si>
  <si>
    <t>Bronchite chronique : [O ; N]</t>
  </si>
  <si>
    <t>Un médecin vous a-t-il déjà dit que vous aviez une de ces formes de bronchopneumopathie chronique obstructive (BPCO) ?</t>
  </si>
  <si>
    <t>Have you experienced chest wheezing at any time over the past 12 months? [Y ; N]</t>
  </si>
  <si>
    <t>If yes: Were you out of breath, even slightly, during these wheezing episodes? [Y ; N]</t>
  </si>
  <si>
    <t>Have you, at any time over the past 12 months, woken up with breathing difficulties? [Y ; N]</t>
  </si>
  <si>
    <t>Have you experienced a daytime resting attack of breathlessness at any time over the past 12 months? [Y ; N]</t>
  </si>
  <si>
    <t>Have you experienced an attack of breathlessness after intense exertion at any time over the past 12 months? [Y ; N]</t>
  </si>
  <si>
    <t>Have you, at any time over the past 12 months, been woken up by an attack of breathlessness? [Y ; N]</t>
  </si>
  <si>
    <t>Have you, at any time over the past 12 months, been woken up by a coughing fit? [Y ; N]</t>
  </si>
  <si>
    <t>Do you usually cough when waking up in winter? [Y ; N]</t>
  </si>
  <si>
    <t>If yes, do you cough like that nearly each day for 3 consecutive months each year? [Y ; N]</t>
  </si>
  <si>
    <t>Do you usually cough during the day or night in winter? [Y ; N]</t>
  </si>
  <si>
    <t>Do you generally produce mucus from the chest on waking up? [Y ; N]</t>
  </si>
  <si>
    <t>If yes, do you spit like that nearly each day for 3 consecutive months each year? [Y ; N]</t>
  </si>
  <si>
    <t>Do you generally produce mucus from the chest during the day or 
night in winter? [Y ; N]</t>
  </si>
  <si>
    <t>Do you get out of breath when walking fast on flat ground, or when climbing a slight incline at a normal pace? [Y ; N], if yes :</t>
  </si>
  <si>
    <t>If yes, do you get out of breath when walking with other people of your age on flat ground? [Y ; N]</t>
  </si>
  <si>
    <t>If yes, do you occasionally need to stop to get your breath back when walking at your own pace on flat ground? [Y ; N]</t>
  </si>
  <si>
    <t>Have you already had a choking fit at rest with wheezing in the chest? [Y ; N]</t>
  </si>
  <si>
    <t>Have you ever suffered from asthma? [Y ; N]</t>
  </si>
  <si>
    <t>Was this confirmed by a physician? [2009 : N/Y] [from 2012 : [Y ; N]]</t>
  </si>
  <si>
    <t>Have you suffered an asthma attack over the past 12 months? [2009 : N/Y] [from i1 : [Y ; N]]</t>
  </si>
  <si>
    <t>Do you suffer from nasal allergies, including hay fever?
[2009 : N/Y] [from i1 : [Y ; N]]</t>
  </si>
  <si>
    <t>Did you also have tingling or running eyes when you had these nose problems? [Y ; N]</t>
  </si>
  <si>
    <t>Chronic bronchitis: [Y ; N]</t>
  </si>
  <si>
    <t>Emphysema: [Y ; N]</t>
  </si>
  <si>
    <t>COPD (form not specified): [Y ; N]</t>
  </si>
  <si>
    <t>Currently, do you regularly wear prescription glasses or contact lenses? 
[Y ; N]</t>
  </si>
  <si>
    <t>Have you ever undergone a cataract operation? [Y ; N]</t>
  </si>
  <si>
    <t xml:space="preserve">In the past 5 years, have you ever suffered from other eye diseases? [Y ; N] </t>
  </si>
  <si>
    <t>Currently, do you use eye drops on a daily basis? [Y ; N]</t>
  </si>
  <si>
    <t>Has healthcare professional (doctor or other) already told you that you have diabetes (that is not gestational diabetes)? [Y ; N]</t>
  </si>
  <si>
    <t>Do you regularly see a physician for your diabetes? [Y ; N]</t>
  </si>
  <si>
    <t>Are you currently receiving a tablet-based treatment for your diabetes? [Y ; N]</t>
  </si>
  <si>
    <t>Have you ever heard of glycated haemoglobin (or glycosylated haemoglobin, still referred to as HbA1c)? [Y ; N]</t>
  </si>
  <si>
    <t>An ophthalmologist? [Y ; N]</t>
  </si>
  <si>
    <t>A foot care professional (chiropodist, pedicure)? [Y ; N]</t>
  </si>
  <si>
    <t>A nephrologist? [Y ; N]</t>
  </si>
  <si>
    <t>A dietitian? [Y ; N]</t>
  </si>
  <si>
    <t>En moyenne au cours des 7 derniers jours, vous êtes-vous senti(e) :
- [Jamais ; Presque jamais ; Quelques fois ; Assez souvent ; Souvent ; Très souvent ; Presque tout le temps]</t>
  </si>
  <si>
    <t>On average in the last 7 days, did you feel: Answer with:
- [Never; Almost Never; A Few Times; Quite Often; Very Often; Almost All the Time]</t>
  </si>
  <si>
    <t>En général, au cours des 7 derniers jours : 
- [Jamais ; Presque jamais ; Quelques fois ; Assez souvent ; Souvent ; Très souvent ; Presque tout le temps]</t>
  </si>
  <si>
    <t>In general, in the last 7 days: Answer with :
- [Never; Almost Never; A Few Times; Quite Often; Very Often; Almost All the Time]</t>
  </si>
  <si>
    <t>En moyenne au cours des 7 derniers jours, avez-vous été limité(e) dans les activités suivante à cause de vos problèmes respiratoires ?
- [Pas du tout limité(e) ; Très peu limité(e) ; Un peu limité(e) ; Moyennement limité(e) ; Très limité(e) ; Extrêmement limité(e) ; Complètement limité(e) ou incapable de les faire]</t>
  </si>
  <si>
    <t>On average in the last 7 days, have you been limited in the following activities because of your breathing problems? Answer with :
- [Not at all limited; Very little limited; Somewhat limited; Moderately limited; Very limited; Extremely limited; Completely limited or unable to do them]</t>
  </si>
  <si>
    <t>Si vous êtes une femme : un professionnel de santé (médecin ou autre vous a-t-il déjà dit que vous étiez atteinte de diabète gestationnel (c'est-à-dire un diabète découvert pendant une de vos grossesses, traité par insuline ou par une modification de l'alimentation et de l'activité physique) ?
- [Vous n'avez jamais été enceinte ; Oui ; Non]</t>
  </si>
  <si>
    <t>If you are a woman: Has a health care professional (doctor or other) ever told you that you have gestational diabetes (i.e., diabetes discovered during one of your pregnancies, treated with insulin or through a change in diet and physical activity)?
- [You have never been pregnant; Yes; No]</t>
  </si>
  <si>
    <t>How old were you when you were first told that you were diabetic? XX years</t>
  </si>
  <si>
    <t>At what age did you suffer your first asthma attack? XX years</t>
  </si>
  <si>
    <t>At what age did you suffer your last asthma attack? XX years</t>
  </si>
  <si>
    <t>If yes, at what approximate age did you start the insulin injections? XX years</t>
  </si>
  <si>
    <t>Are you currently treated for your diabetes by one or more insulin injections? [Y ; N]</t>
  </si>
  <si>
    <t>Have you ever undergone a glycated haemoglobin (HbA1c) assay? [Y ; N ; I don't know]</t>
  </si>
  <si>
    <t xml:space="preserve">Over the past 12 months, have you seen (due to your diabetes, or for another reason): </t>
  </si>
  <si>
    <t>Are you currently receiving an injection treatment different from insuline (as BLP-1, Byetta, Victoza, Bydureon, Tulicity or other) for your diabetes? [Y ; N]</t>
  </si>
  <si>
    <t>If yes, at what approximate age did you start this injections (different from insuline) ? XX years</t>
  </si>
  <si>
    <t>CSP (spouse)</t>
  </si>
  <si>
    <t>SANTÉ DES FEMMES</t>
  </si>
  <si>
    <t>AQ_HIST_nbdfreresoeur ; AQ_HIST_nbdfreresoeurnsp</t>
  </si>
  <si>
    <t>AQ_FOYVIE_logfen12m</t>
  </si>
  <si>
    <r>
      <t>La question suivante porte sur la présence de moisissures sur une surface quelconque (nourriture exclue) à l'intérieur de différentes pièces de votre logement. Si vous n'avez observé aucune moisissure, indiquez-le dans la 1ère colonne. Si vous en avez observé, évaluez leur surface en vous aidant des références illustrées ci-dessous, et indiquez depuis combien de temps elles sont visibles.
- [Aucune moisissure ; Surface moisie ; Visible depuis]
- [Aucune moisissure] = [pas de tache] ;
- [Surface moisie] = [Petites taches (sur les joints ou les fenêtres) ; Taches de moins de 2000 cm</t>
    </r>
    <r>
      <rPr>
        <vertAlign val="superscript"/>
        <sz val="8"/>
        <rFont val="Calibri"/>
        <family val="2"/>
        <scheme val="minor"/>
      </rPr>
      <t>2</t>
    </r>
    <r>
      <rPr>
        <sz val="8"/>
        <rFont val="Calibri"/>
        <family val="2"/>
        <scheme val="minor"/>
      </rPr>
      <t xml:space="preserve"> sur les murs ; Taches de 200 cm</t>
    </r>
    <r>
      <rPr>
        <vertAlign val="superscript"/>
        <sz val="8"/>
        <rFont val="Calibri"/>
        <family val="2"/>
        <scheme val="minor"/>
      </rPr>
      <t>2</t>
    </r>
    <r>
      <rPr>
        <sz val="8"/>
        <rFont val="Calibri"/>
        <family val="2"/>
        <scheme val="minor"/>
      </rPr>
      <t xml:space="preserve"> à 1 m</t>
    </r>
    <r>
      <rPr>
        <vertAlign val="superscript"/>
        <sz val="8"/>
        <rFont val="Calibri"/>
        <family val="2"/>
        <scheme val="minor"/>
      </rPr>
      <t>2</t>
    </r>
    <r>
      <rPr>
        <sz val="8"/>
        <rFont val="Calibri"/>
        <family val="2"/>
        <scheme val="minor"/>
      </rPr>
      <t xml:space="preserve"> sur les murs ; Taches de 1 m</t>
    </r>
    <r>
      <rPr>
        <vertAlign val="superscript"/>
        <sz val="8"/>
        <rFont val="Calibri"/>
        <family val="2"/>
        <scheme val="minor"/>
      </rPr>
      <t>2</t>
    </r>
    <r>
      <rPr>
        <sz val="8"/>
        <rFont val="Calibri"/>
        <family val="2"/>
        <scheme val="minor"/>
      </rPr>
      <t xml:space="preserve"> à 3 m</t>
    </r>
    <r>
      <rPr>
        <vertAlign val="superscript"/>
        <sz val="8"/>
        <rFont val="Calibri"/>
        <family val="2"/>
        <scheme val="minor"/>
      </rPr>
      <t>2</t>
    </r>
    <r>
      <rPr>
        <sz val="8"/>
        <rFont val="Calibri"/>
        <family val="2"/>
        <scheme val="minor"/>
      </rPr>
      <t xml:space="preserve"> sur les murs ; Taches de plus de 3 m</t>
    </r>
    <r>
      <rPr>
        <vertAlign val="superscript"/>
        <sz val="8"/>
        <rFont val="Calibri"/>
        <family val="2"/>
        <scheme val="minor"/>
      </rPr>
      <t>2</t>
    </r>
    <r>
      <rPr>
        <sz val="8"/>
        <rFont val="Calibri"/>
        <family val="2"/>
        <scheme val="minor"/>
      </rPr>
      <t xml:space="preserve"> sur les murs] ;
- [Visible depuis] = [Moins de 3 mois ; De 3 à 6 mois ; Plus de 6 mois]</t>
    </r>
  </si>
  <si>
    <t>quelle est la date aujourd'hui ? [coter 0 ou 1]</t>
  </si>
  <si>
    <t>Si la réponse est incorrecte ou incomplète, posez les questions restées sans réponse, dans l'ordre suivant :</t>
  </si>
  <si>
    <t>what is today's date? [score 0 or 1]</t>
  </si>
  <si>
    <t>If the answer is incorrect or incomplete, ask the unanswered questions in the following order:</t>
  </si>
  <si>
    <t>Si oui s'agit-il : 
- D'un médecin généraliste</t>
  </si>
  <si>
    <t>Avez-vous déjà eu un dosage d'hémoglobine glyquée (HbA1c) ? [O ; N ; Je ne sais pas]</t>
  </si>
  <si>
    <r>
      <t xml:space="preserve">Actuellement, utilisez-vous tous les jours des gouttes pour les yeux ? </t>
    </r>
    <r>
      <rPr>
        <sz val="8"/>
        <color theme="1" tint="0.499984740745262"/>
        <rFont val="Calibri"/>
        <family val="2"/>
        <scheme val="minor"/>
      </rPr>
      <t xml:space="preserve">[O ; N] </t>
    </r>
  </si>
  <si>
    <t>Paternal grandfather</t>
  </si>
  <si>
    <t>TOBACCO</t>
  </si>
  <si>
    <t>Minimum average alcohol consumption per number of glasses (calculated variable)</t>
  </si>
  <si>
    <t>EPREUVE B</t>
  </si>
  <si>
    <t>EPREUVE A</t>
  </si>
  <si>
    <t>TEST A</t>
  </si>
  <si>
    <t>TEST B</t>
  </si>
  <si>
    <t>MINI MENTAL STATE EXAMINATION (MMSE)</t>
  </si>
  <si>
    <t>AQ_FOYVIE_nbjcuis</t>
  </si>
  <si>
    <t>AQ_FOYVIE_nbjjavel</t>
  </si>
  <si>
    <t>AQ_FOYVIE_nbjlingette</t>
  </si>
  <si>
    <t>AQ_HIST_ascnspr</t>
  </si>
  <si>
    <t>AQ_HIST_ascgmerman ; AQ_HIST_ascgmermlieu ; AQ_HIST_ascgmermdep ; AQ_HIST_ascgmermcom</t>
  </si>
  <si>
    <t>AQ_HIST_ascgperman ; AQ_HIST_ascgpermlieu ; AQ_HIST_ascgpermdep ; AQ_HIST_ascgpermcom</t>
  </si>
  <si>
    <t>AQ_HIST_ascgmerpan ; AQ_HIST_ascgmerplieu ; AQ_HIST_ascgmerpdep ; AQ_HIST_ascgmerpcom</t>
  </si>
  <si>
    <t>AQ_HIST_ascgperpan ; AQ_HIST_ascgperplieu ; AQ_HIST_ascgperpdep ; AQ_HIST_ascgperpcom</t>
  </si>
  <si>
    <t>AQ_FOYVIE_logtachsdb ; AQ_FOYVIE_logtachcuis ; AQ_FOYVIE_logtachsej ; AQ_FOYVIE_logtachcac ; AQ_FOYVIE_logtachautc ; AQ_FOYVIE_logtachcave ; AQ_FOYVIE_logtachgrenie ; AQ_FOYVIE_logtachautre</t>
  </si>
  <si>
    <t>AQ_FOYVIE_moisicuisnon ; AQ_FOYVIE_moisicuisweb ; AQ_FOYVIE_moisicuissurf ; AQ_FOYVIE_moisicuisdep</t>
  </si>
  <si>
    <t>AQ_FOYVIE_moisisejnon ; AQ_FOYVIE_moisisejweb ; AQ_FOYVIE_moisisejsurf ; AQ_FOYVIE_moisisejdep</t>
  </si>
  <si>
    <t>AQ_FOYVIE_moisicacnon ; AQ_FOYVIE_moisicacweb ; AQ_FOYVIE_moisicacsurf ; AQ_FOYVIE_moisicacdep</t>
  </si>
  <si>
    <t>AQ_FOYVIE_moisiautnon ; AQ_FOYVIE_moisiautweb ; AQ_FOYVIE_moisiautsurf ; AQ_FOYVIE_moisiautdep</t>
  </si>
  <si>
    <t>Si oui, était-ce pour : (plusieurs réponses possibles)</t>
  </si>
  <si>
    <t>toujours cacher</t>
  </si>
  <si>
    <t>Si oui, quel âge aviez-vous ? 
-[XX ans ; Cela s'est produit avant ma naissance]</t>
  </si>
  <si>
    <t>Votre mère est-elle décédée avant vos 18 ans ? 
-[Oui ; Non ; Je ne suis pas certain(e)]</t>
  </si>
  <si>
    <t>Si oui, quel âge aviez-vous ? 
-[XX ans ; Cela s'est produit lors de ma naissance]</t>
  </si>
  <si>
    <t>Votre père est-il décédé avant vos 18 ans ? 
-[Oui ; Non ; Je ne suis pas certain(e)]</t>
  </si>
  <si>
    <t>Un de vos parents ne travaillait pas alors qu’il l’aurait souhaité ? 
-[Oui ; Non ; Je ne suis pas certain(e)]</t>
  </si>
  <si>
    <t>Votre famille avait régulièrement des difficultés financières ? 
-[Oui ; Non ; Je ne suis pas certain(e)]</t>
  </si>
  <si>
    <t>À quel âge y êtes-vous allé(e) pour la première fois ? 
-[XX ans ; Je ne sais pas]</t>
  </si>
  <si>
    <t>À quel âge avez-vous arrêté d’y d’aller ? 
-[XX ans ; Je continue de me baigner en piscine ; Je ne sais pas]</t>
  </si>
  <si>
    <t>Pouvez-vous marcher un kilomètre seul(e) sans vous arrêter (en marchant avec ou sans cannes, béquilles…) ?
- Oui, sans aucune difficulté
- Oui, mais avec quelques difficultés
- Oui, mais avec beaucoup de difficultés
- Non</t>
  </si>
  <si>
    <t>Pouvez-vous porter seul(e) un objet de 5 kilos sur une distance de 10 mètres (par exemple un filet de provisions, un cartable) ?
- Oui, sans aucune difficulté
- Oui, mais avec quelques difficultés
- Oui, mais avec beaucoup de difficultés
- Non</t>
  </si>
  <si>
    <t>Pouvez-vous monter ou descendre seul(e) un étage d’escalier ?
- Oui, sans aucune difficulté
- Oui, mais avec quelques difficultés
- Oui, mais avec beaucoup de difficultés
- Non</t>
  </si>
  <si>
    <t>Are you able to climb up or down a flight of stairs alone?
- Yes, without difficulty
- Yes, but with some difficulty
- Yes, but with significant difficulty
- No</t>
  </si>
  <si>
    <t>Can you walk one kilometre alone, without stopping (with or without sticks, crutches, etc)?
- Yes, without difficulty
- Yes, but with some difficulty
- Yes, but with significant difficulty
- No</t>
  </si>
  <si>
    <t>Are you able to carry, on your own, a 5 kg weight over a distance of 10 metres (eg: a shopping bag, a school bag)?
- Yes, without difficulty
- Yes, but with some difficulty
- Yes, but with significant difficulty
- No</t>
  </si>
  <si>
    <t>How old were you when you get this type of infection for the first time? 
-[XX years ; I don't know]</t>
  </si>
  <si>
    <t>How old were you when you get this type of infection for the last time? 
-[XX years ; I don't know]</t>
  </si>
  <si>
    <t>Vous remplissez ce questionnaire : 
-[Seul(e) ; avec l'aide d'un proche]</t>
  </si>
  <si>
    <t>You are filling in this questionnaire: 
-[Alone ; with the help of a friend of family member]</t>
  </si>
  <si>
    <t>If yes, has your application:
- [Been accepted and you have used it ; Been accepted but you have not yet used it ; Been rejected ; Been received and is currently being examined]</t>
  </si>
  <si>
    <t>Do you usually use a water filter or filtration system in your home? [Y ; N ; I don't know]</t>
  </si>
  <si>
    <t>Si non, pouvez-vous le faire avec l'aide d'une autre personne ? [O ; N]</t>
  </si>
  <si>
    <t>If not, are you able to do it with the help of another person? [Y ; N]</t>
  </si>
  <si>
    <t>2013V1</t>
  </si>
  <si>
    <t>2013V2</t>
  </si>
  <si>
    <t>2016V1</t>
  </si>
  <si>
    <t>2016V2</t>
  </si>
  <si>
    <t>AQ_HIST_aterme</t>
  </si>
  <si>
    <t>Si oui, quel âge aviez-vous la première fois ? [XX] ans</t>
  </si>
  <si>
    <t>À quel âge avez-vous eu votre première crise d’asthme ? [XX] ans</t>
  </si>
  <si>
    <t>À quel âge avez-vous eu votre dernière crise d’asthme ? [XX] ans</t>
  </si>
  <si>
    <t>À quel âge vous a-t-on dit pour la première fois que vous étiez diabétique ? [XX] ans</t>
  </si>
  <si>
    <t>Si oui, à quel âge environ avez-vous commencé les injections d'insuline ? [XX] ans</t>
  </si>
  <si>
    <t>Si oui, à quel âge environ avez-vous commencé les injections de médicaments autres que l'insuline ? [XX] ans</t>
  </si>
  <si>
    <t>Combien mesure votre tour de cou ? [XX] cm</t>
  </si>
  <si>
    <t>What is the measurement of your neck size? [XX] cm</t>
  </si>
  <si>
    <t>Naissance (jours avant terme) : [XX] jour avant terme</t>
  </si>
  <si>
    <t>Âge gestationnel (en semaines d'aménorrhée) : [XX] semaines d'aménorrhée</t>
  </si>
  <si>
    <t>Quelle taille de naissance est indiquée dans votre carnet de santé ? [XX,X] cm</t>
  </si>
  <si>
    <t>Reportez les mesures du poids, de la taille, du périmètre crânien notées dans le carnet de santé lors des visites médicales au cours de la première année de vie (si plus de 4 mesures sont notées, choisir une date par trimestre où le poids ET la taille sont tous deux renseignés), ainsi que lors de l’examen du 24e mois.
- [Date [JJ/MM/AAAA] ; Poids [XX,XX kg] ; Taille [XX,X] cm ; Périmètre crânien [XX,X] cm]</t>
  </si>
  <si>
    <t>Please report measurements of weight, height and cranial perimeter indicated in the child health record during medical visits throughout the first year of life (if there are more than 4 measurements, choose a date per quarter for which weight AND height are both noted), as well as the 24th month exam.
- [Date [DD/MM/YYYY] ; Weight [XX,XX kg] ; Height [XX,X] cm ; Cranial perimeter [XX,X] cm]</t>
  </si>
  <si>
    <t>If yes, what was your latest glycated haemoglobin (HbA1c) result? [XX,X] %</t>
  </si>
  <si>
    <t>Quel est votre poids ? [XXX] kg</t>
  </si>
  <si>
    <t>What is your weight? [XXX] kg</t>
  </si>
  <si>
    <t>Quel poids de naissance est indiqué dans votre carnet de santé ? [XXXX] g</t>
  </si>
  <si>
    <t>What is the birth weight indicated in your child health record ? [XXXX] g</t>
  </si>
  <si>
    <t>En moyenne, de combien d'heures de sommeil considérez-vous avoir besoin généralement pour être en forme le lendemain ? [XX] Heures ; [XX] minutes</t>
  </si>
  <si>
    <t>À quelle heure vous mettez-vous au lit ? [XX] Heures ; [XX] minutes</t>
  </si>
  <si>
    <t>À quelle heure éteignez-vous la lumière ? [XX] Heures ; [XX] minutes</t>
  </si>
  <si>
    <t>Combien de temps vous faut-il pour vous endormir ? [XX] Heures ; [XX] minutes</t>
  </si>
  <si>
    <t>En général, à quelle heure vous réveillez-vous définitivement le matin ? [XX] Heures ; [XX] minutes</t>
  </si>
  <si>
    <t>En général, à quelle heure vous levez-vous ? [XX] Heures ; [XX] minutes</t>
  </si>
  <si>
    <t xml:space="preserve">On average, how many hours of sleep do you consider you generally need to be fit the next day? [XX] Hours ; [XX] minutes </t>
  </si>
  <si>
    <t>What time do you go to bed? [XX] Hours ; [XX] minutes</t>
  </si>
  <si>
    <t>What time do you turn off the light? [XX] Hours ; [XX] minutes</t>
  </si>
  <si>
    <t>How long does it take you to fall asleep? [XX] Hours ; [XX] minutes</t>
  </si>
  <si>
    <t>Usually, at what time do you wake up definitively in the morning? [XX] Hours ; [XX] minutes</t>
  </si>
  <si>
    <t>Usually, what time do you get up? [XX] Hours ; [XX] minutes</t>
  </si>
  <si>
    <t>What is the average length of time you are awake? [XX] Hours ; [XX] minutes ; I don't know</t>
  </si>
  <si>
    <t>Au cours des 7 derniers jours, combien de temps avez-vous passé à pratiquer des activités physiques intenses au cours d'un de ces jours ? (un jour ordinaire)
- [XX] Heures ; [XX] minutes ; Je ne sais pas</t>
  </si>
  <si>
    <t>Au cours des 7 derniers jours, combien de temps avez-vous passé à pratiquer des activités physiques modérées au cours d'un de ces jours ? (un jour ordinaire)
- [XX] Heures ; [XX] minutes ; Je ne sais pas</t>
  </si>
  <si>
    <t>Au cours des 7 derniers jours , combien de temps avez-vous passé à marcher au cours d'un de ces jours ? (un jour ordinaire)
- [XX] Heures ; [XX] minutes ; Je ne sais pas</t>
  </si>
  <si>
    <t>Au cours des 7 derniers jours, combien de temps avez-vous passé assis(e) pendant une journée ordinaire ? 
- [XX] Heures ; [XX] minutes ; Je ne sais pas</t>
  </si>
  <si>
    <t>Quelle est la durée moyenne des périodes où vous êtes réveillé(e) ? [XX] Heures ; [XX] minutes ; Je ne sais pas</t>
  </si>
  <si>
    <t>Au cours des 7 derniers jours, avez-vous fait de la marche ? 
- [XX] jours par semaine ; Je n'ai pas marché</t>
  </si>
  <si>
    <t>Si oui, combien ? [XX] enfant(s)</t>
  </si>
  <si>
    <t>Si oui, combien (qu'ils habitent ou pas à votre domicile) ? [XX] enfant(s)</t>
  </si>
  <si>
    <t>If yes, how many? [XX] child(ren)</t>
  </si>
  <si>
    <t>En moyenne, combien de fois vous réveillez-vous par nuit ? [XX] fois par nuit</t>
  </si>
  <si>
    <t>On average, how often do you wake up at night? [XX] times per night</t>
  </si>
  <si>
    <t>If yes, how old were you when you first had it? [XX] years</t>
  </si>
  <si>
    <t>How old were you when you first had it? [XX] years</t>
  </si>
  <si>
    <t>Birth (days before term) : [XX] days before term</t>
  </si>
  <si>
    <t>Gestational age (in number of amenorrhea weeks) : [XX] amenorrhea weeks</t>
  </si>
  <si>
    <t>Si oui, quel est votre dernier résultat d'hémoglobine glyquée (HbA1c) ? [XX,X] %</t>
  </si>
  <si>
    <t>Birth at (months of pregnancy): [X,X] months of pregnancy</t>
  </si>
  <si>
    <t>STYLE</t>
  </si>
  <si>
    <t>Why are you following this diet? (several possible answers)</t>
  </si>
  <si>
    <t>Usually when you look for information on Internet, is it rather: (several possible answers)</t>
  </si>
  <si>
    <t>If yes, for what reasons? (several possible answers)</t>
  </si>
  <si>
    <t>When does the incontinence occur? (several possible answers)</t>
  </si>
  <si>
    <t>During which month did you have the nose problems? (several possible answers): 
- [Jan; Feb. ; Mar; Apr ; May; June; July ; August; Sept. ; Oct. ; Nov. ; Dec.]</t>
  </si>
  <si>
    <t>Which factor triggered or aggravated the nose problems? (several possible answers)</t>
  </si>
  <si>
    <t>What were the reasons for your last visit to the dentist? (several possible answers)</t>
  </si>
  <si>
    <t>Why did you give up? (several possible answers)</t>
  </si>
  <si>
    <t>Amongst the following events, which did you experience personally over the past 12 months? (several possible answers)</t>
  </si>
  <si>
    <t>What is your current employment situation? (several possible answers)</t>
  </si>
  <si>
    <t>What is your spouse's current employment situation? (several possible answers)</t>
  </si>
  <si>
    <t>Please specify: (several possible answers)</t>
  </si>
  <si>
    <t>What is the reason ? is this (several possible answers)</t>
  </si>
  <si>
    <t>If yes, wich one is this ? (several possible answers)</t>
  </si>
  <si>
    <t>AQ_FOYVIE_moisisdbnon ; AQ_FOYVIE_moisiSdbWeb ; AQ_FOYVIE_moisisdbsurf ; AQ_FOYVIE_moisisdbdep</t>
  </si>
  <si>
    <t>AQ_FOYVIE_nbjacid</t>
  </si>
  <si>
    <t>Acide (produits pour enlever le tartre, vinaigre, acide chlorhydrique…)</t>
  </si>
  <si>
    <t>Acid (products to remove limescale, vinegar, hydrochloric acid...)</t>
  </si>
  <si>
    <t>You live in:
- [A house ;
- A flat in a building (including loft, duplex ...);
- A farm or agricultural exploitation;
- Other (industrial building, houseboat, caravan, mobile home ...)]</t>
  </si>
  <si>
    <t>AQ_HIST_mertrav5an</t>
  </si>
  <si>
    <t>AQ_HIST_mertrav11an</t>
  </si>
  <si>
    <t>AQ_HIST_mertrav18an</t>
  </si>
  <si>
    <t>Où retrouver les données ?
Where can the data be found?</t>
  </si>
  <si>
    <t>INCLUSION</t>
  </si>
  <si>
    <t>SUIVI
FOLLOW-UP</t>
  </si>
  <si>
    <t>RECUEIL BIOLOGIE (recueil urinaire)</t>
  </si>
  <si>
    <t>BIOLOGY COLLECTION (urine collection)</t>
  </si>
  <si>
    <t>TEETH - NON-REFUNDED TREATMENT</t>
  </si>
  <si>
    <t>Depuis/since
2017</t>
  </si>
  <si>
    <t>Score résumé mental normalisé [MCS] (Variable calculée)</t>
  </si>
  <si>
    <t>PCS : Physical Health Composite Score (calculated variable)</t>
  </si>
  <si>
    <t>MCS : Mental Health composite Score (calculated variable)</t>
  </si>
  <si>
    <t>AQ_FOYVIE_ConjCSP ; AQ_FOYVIE_ConjCSPPS ; AQ_FOYVIE_ConjCSP_N ; AQ_FOYVIE_ConjCSPPS_N ; AQ_FOYVIE_ConjCSPPs_I</t>
  </si>
  <si>
    <t>(depuis/since 2017)</t>
  </si>
  <si>
    <t>Efforts physiques modérés (marcher, s'occuper de la maison, porter des affaires, etc.) ?</t>
  </si>
  <si>
    <t>Des soins de carie ;</t>
  </si>
  <si>
    <t>Caries care;</t>
  </si>
  <si>
    <t>AQ_DENT_RenTCarie</t>
  </si>
  <si>
    <t>(L'accord de Marie Zins est nécessaire pour l'utilisation des données de cette section. Merci de la contacter et votre référent AVANT de retourner votre demande de données (catalogue coché)).</t>
  </si>
  <si>
    <t>(The agreement of Marie Zins is necessary for the use of the data in this section. Please contact her and your referee BEFORE returning your data request (catalogue marked)).</t>
  </si>
  <si>
    <t>AQ_PEAU_PeladeSevere</t>
  </si>
  <si>
    <t>AQ_MODVIE_PEAU</t>
  </si>
  <si>
    <t>AQ_MODVIE_AV18</t>
  </si>
  <si>
    <t>AQ_MODVIE_PEST</t>
  </si>
  <si>
    <t>GEOGRAPHICAL ORIGIN OF PARENTS</t>
  </si>
  <si>
    <t>GEOGRAPHICAL ORIGIN OF THE VOLUNTEER</t>
  </si>
  <si>
    <t>PLACES OF BIRTH OF ASCENDANTS</t>
  </si>
  <si>
    <t>ORIGINES GÉOGRAPHIQUES DES PARENTS</t>
  </si>
  <si>
    <t>ORIGINES GÉOGRAPHIQUES DU/DE LA VOLONTAIRE</t>
  </si>
  <si>
    <t>AQ_PEST_EtePChampig; AQ_PEST_HiverPChampig</t>
  </si>
  <si>
    <t>AQ_PEST_EteEchampig; AQ_PEST_HiverEchampig</t>
  </si>
  <si>
    <t>AQ_PEST_EteJchampig; AQ_PEST_HiverJchampig</t>
  </si>
  <si>
    <t>AQ_PEST_AutreInsecte</t>
  </si>
  <si>
    <t>AQ_ALIM_FruitFrais</t>
  </si>
  <si>
    <t>AQ_FOYVIE_PiscArret;AQ_FOYVIE_PiscArretSuit</t>
  </si>
  <si>
    <t xml:space="preserve">Si vous avez vécu en institution, en pensionnat ou en famille d’accueil, laquelle des catégories suivantes décrit le mieux le temps total passé dans cette situation ?
-[Moins de 3 mois ; Entre 3 mois et 1 ans ; Entre 1 et 2 ans ; Entre 2 et 5 ans ; Entre 5 et 10 ans ; Plus de 10 ans] </t>
  </si>
  <si>
    <t>If you have ever lived in an institution, boarding school or in foster families, which one of the following category matches the best with the time spend in this situation ?
-[Less than 3 months ; Between 3 months and 1 year ; From 1 to 2 years ; From 2 to 5 years : From 5 to 10 years ; More than 10 years]</t>
  </si>
  <si>
    <t>Other, specify</t>
  </si>
  <si>
    <t>Autre, précisez</t>
  </si>
  <si>
    <t>AQ_AV18_VecuNoFamTps</t>
  </si>
  <si>
    <t>AQ_AV18_VecuAutre ; AQ_AV18_VecuAutrePs</t>
  </si>
  <si>
    <t>PARACL_SOC_AgJrBil</t>
  </si>
  <si>
    <t>Age on the day of exam</t>
  </si>
  <si>
    <t>Age le jour du bilan</t>
  </si>
  <si>
    <t>PARACL_SOC_ConEmpSolid</t>
  </si>
  <si>
    <t>Solidarity employment contract: 0=missing / 1=yes / 2=no</t>
  </si>
  <si>
    <t>Contrat emploi solidarité : 0=manquant / 1=oui / 2=non</t>
  </si>
  <si>
    <t>PARACL_SOC_Precar</t>
  </si>
  <si>
    <t>Precariousness
00 - 09 Assets of the General Social Security Scheme or of a Special Scheme
10 - 29 Non-precarious priorities (beneficiaries of the general social security system) / Non-precarious priorities ("inactive" and their dependents) / Non-precarious priorities (retirees and their dependents)
30 - 79 Priorities in precarious situations
80 - 89 Other Social Security schemes (M.S.A., "No No", Special schemes) 90 - 99 "Individuals" outside the Referential</t>
  </si>
  <si>
    <t xml:space="preserve">Précarité
00 - 09 Actifs du Régime Général ou d'un Régime Particulier 
10 - 29 Prioritaires non précaires (ayants droit du régime général) /Prioritaires non précaires ("inactifs" et leurs ayants droit) /Prioritaires non précaires (retraités et leurs ayants droit) 
30 - 79 Prioritaires en situation de Précarité 
80 - 89 Régimes de Sécurité Sociale autres (M.S.A., "Non Non", Régimes Spéciaux) 90 - 99 Bilans "Particuliers" hors Référentiel </t>
  </si>
  <si>
    <t>Young in process of insertion: Y/N (not for all volunteers)</t>
  </si>
  <si>
    <t>Jeune en voie d'insertion : O/N (pas pour tous les volontaires)</t>
  </si>
  <si>
    <t>100% coverage medical expenses in case of "ALD" (long-term pathology): Y/N/doesn't know</t>
  </si>
  <si>
    <t>Prise en charge 100% suite ALD : O/N/Ne sait pas</t>
  </si>
  <si>
    <t>Paying supplementary health insurance</t>
  </si>
  <si>
    <t>Complémentaire santé solidaire payante</t>
  </si>
  <si>
    <t>Free supplementary health insurance</t>
  </si>
  <si>
    <t>Complémentaire santé solidaire gratuite</t>
  </si>
  <si>
    <t>PARACL_SOC_CouvCompConst</t>
  </si>
  <si>
    <t>Supplementary health insurance coverage: Y/N/doesn't know</t>
  </si>
  <si>
    <t>Complementary universal health insurance (CMU-C): Y/N/doesn't know</t>
  </si>
  <si>
    <t>CMU complémentaire : O/N/Ne sait pas</t>
  </si>
  <si>
    <t>Basic universal health insurance (CMU): Y/N/doesn't know</t>
  </si>
  <si>
    <t>CMU de base : O/N/Ne sait pas</t>
  </si>
  <si>
    <t>Beneficiary of income support (RMI/RSA): Y/N</t>
  </si>
  <si>
    <t>Bénéficiaire du RMI/RSA : O/N</t>
  </si>
  <si>
    <t>Beneficiary of universal health insurance: Y/N</t>
  </si>
  <si>
    <t>Bénéficiaire de la CMU : O/N</t>
  </si>
  <si>
    <t>State Medical Aid (specific health insurance for people without residency permits): Y/N/doesn't know</t>
  </si>
  <si>
    <t>Aide médicale état : O/N/Ne sait pas</t>
  </si>
  <si>
    <t>Please note: the administrative information listed below has changed over time as a result of legislative changes and is therefore not available to all volunteers</t>
  </si>
  <si>
    <t>Attention : les informations administratives listées si dessous ont évolué dans le temps en fonction des modifications législatives, elles ne sont donc pas disponibles pour tous les volontaires</t>
  </si>
  <si>
    <t>▄</t>
  </si>
  <si>
    <t>Health coverage / Socio-economic difficulties</t>
  </si>
  <si>
    <t>Couverture santé / Difficultés socio-économiques</t>
  </si>
  <si>
    <t>PARACL_SOC_CouvCompDecl</t>
  </si>
  <si>
    <t>Supplementary health insurance coverage2: Y/N/doesn't know (not for all volunteers)</t>
  </si>
  <si>
    <t>Can someone help you materially in case of difficulty? Y/N</t>
  </si>
  <si>
    <t>Quelqu'un peut-il vous aider matériellement en cas de difficulté ? O/N</t>
  </si>
  <si>
    <t>Can someone accommodate you in case of difficulty? Y/N</t>
  </si>
  <si>
    <t>Quelqu'un peut-il vous héberger en cas de difficulté ? O/N</t>
  </si>
  <si>
    <t>Family contacts in the last 6 months? Y/N</t>
  </si>
  <si>
    <t>Contacts famille au cours des 6 derniers mois ? O/N</t>
  </si>
  <si>
    <t>Holidays in the last 12 months? Y/N</t>
  </si>
  <si>
    <t>Vacances au cours des 12 derniers mois ? O/N</t>
  </si>
  <si>
    <t>Cinema, show in the last 12 months? Y/N</t>
  </si>
  <si>
    <t>Cinéma , spectacle au cours des 12 derniers mois ? O/N</t>
  </si>
  <si>
    <t>Sport in the past 12 months? Y/N</t>
  </si>
  <si>
    <t>Sport au cours des 12 derniers mois ? O/N</t>
  </si>
  <si>
    <t>Money problems to buy food? Y/N</t>
  </si>
  <si>
    <t>Problèmes d'argent pour acheter de la nourriture ? O/N</t>
  </si>
  <si>
    <t>Do you own your home? Y/N</t>
  </si>
  <si>
    <t>Êtes-vous propriétaire de votre logement ? O/N</t>
  </si>
  <si>
    <t>Do you sometimes meet a social worker? Y/N</t>
  </si>
  <si>
    <t>Rencontrez-vous parfois un travailleur social ? O/N</t>
  </si>
  <si>
    <t>PARACL_SOC_Couple</t>
  </si>
  <si>
    <t>Do you live in a relationship? Y/N</t>
  </si>
  <si>
    <t>Vivez-vous en couple ? O/N</t>
  </si>
  <si>
    <t>PARACL_SOC_ScPrec</t>
  </si>
  <si>
    <t>EPICES score (from 0 to 100)</t>
  </si>
  <si>
    <t>Score EPICES (de 0 à 100)</t>
  </si>
  <si>
    <t>EPICES score</t>
  </si>
  <si>
    <t>Score EPICES</t>
  </si>
  <si>
    <t>INFORMATIONS SOCIO-ECONOMIQUES RECUEILLIES AU CENTRE DE SANTE</t>
  </si>
  <si>
    <t>PARACL_DEN_ConcDen1</t>
  </si>
  <si>
    <t>Dental findings: Good condition / To be treated + follow-up / To be treated / In progress</t>
  </si>
  <si>
    <t>Conclusions dentaires : Bon état / A traiter+suivi / A traiter / En cours</t>
  </si>
  <si>
    <t>PARACL_DEN_DerExaDen</t>
  </si>
  <si>
    <t>Last dental exam: Care in progress / Care completed for less than a month / Last examination between one month and one year / Last examination longer than one year</t>
  </si>
  <si>
    <t>Dernier examen dentaire : Soins en cours / Soins terminés depuis moins d'un mois / Dernier examen compris entre un mois et un an / Dernier examen supérieur à un an</t>
  </si>
  <si>
    <t>PARACL_DEN_LesMuq</t>
  </si>
  <si>
    <t>Mucous lesions: No lesion / Minor lesion / Very extensive lesion</t>
  </si>
  <si>
    <t>Lesions muqueuses : Pas de lesion / Lesion sans gravité / Plaque très étendue</t>
  </si>
  <si>
    <t>PARACL_DEN_GinGiv</t>
  </si>
  <si>
    <t>Gingivitis: No gingivitis / Minor gingivitis / Very extensive gingivitis</t>
  </si>
  <si>
    <t>Gingivite : Pas de gingivite / Gingivite peu étendue / Gingivite très étendue</t>
  </si>
  <si>
    <t>PARACL_DEN_PreTar</t>
  </si>
  <si>
    <t>Presence of tartar: No tartar / Scarce tartar / Very abundant tartar / Very abundant tartar</t>
  </si>
  <si>
    <t>Présence de tartre : Pas de tartre / Tartre peu abondant / Tartre très abondant / Très abondant</t>
  </si>
  <si>
    <t>PARACL_DEN_PlaBac</t>
  </si>
  <si>
    <t>Bacterial dental plaque: No plate / Little plate / Very large plate</t>
  </si>
  <si>
    <t>Plaque bactérienne : Pas de plaque / Plaque peu étendue / Plaque très étendue</t>
  </si>
  <si>
    <t>PARACL_DEN_TrbATM</t>
  </si>
  <si>
    <t>Temporomandibular joint disorder: No trouble / Trouble without pain / Trouble with pain</t>
  </si>
  <si>
    <t>Trouble de l'Articulation Temporo-Mandibulaire : Pas de trouble / Trouble sans douleur / Trouble avec douleur</t>
  </si>
  <si>
    <t>PARACL_DEN_Orth</t>
  </si>
  <si>
    <t>Orthodontics: Nothing to report / Monitoring advised / Treatment to be planned / Treatment in progress / Treatment completed / Treatment abandoned</t>
  </si>
  <si>
    <t>Orthodonthie : RAS / Surveillance conseillée / Traitement à prévoir / Traitement en cours / Traitement terminé / Traitement abandonné</t>
  </si>
  <si>
    <t>PARACL_DEN_SilAnf46</t>
  </si>
  <si>
    <t>Fracture grooves N ° 46 - Presence</t>
  </si>
  <si>
    <t>Sillons anfractueux N°46 - Présence</t>
  </si>
  <si>
    <t>PARACL_DEN_SilAnf36</t>
  </si>
  <si>
    <t>Fracture grooves N ° 36 - Presence</t>
  </si>
  <si>
    <t>Sillons anfractueux N°36 - Présence</t>
  </si>
  <si>
    <t>PARACL_DEN_SilAnf26</t>
  </si>
  <si>
    <t>Fracture grooves N ° 26 - Presence</t>
  </si>
  <si>
    <t>Sillons anfractueux N°26 - Présence</t>
  </si>
  <si>
    <t>PARACL_DEN_SilAnf16</t>
  </si>
  <si>
    <t>Fracture grooves N ° 16 - Presence</t>
  </si>
  <si>
    <t>Sillons anfractueux N°16 - Présence</t>
  </si>
  <si>
    <t>PARACL_DEN_NbProCon</t>
  </si>
  <si>
    <t>Number of joint prostheses</t>
  </si>
  <si>
    <t>Nombre de prothèses conjointes</t>
  </si>
  <si>
    <t>PARACL_DEN_NbProAdj</t>
  </si>
  <si>
    <t>Number of prostheses</t>
  </si>
  <si>
    <t>Nombre de prothèses adjointes</t>
  </si>
  <si>
    <t>PARACL_DEN_NbDenDefExt</t>
  </si>
  <si>
    <t xml:space="preserve">Number of extracted definitive teeth </t>
  </si>
  <si>
    <t>Nombre de dents définitives extraites</t>
  </si>
  <si>
    <t>PARACL_DEN_NbDenDefObt</t>
  </si>
  <si>
    <t xml:space="preserve">Number of filled permanent teeth </t>
  </si>
  <si>
    <t>Nombre de dents définitives obturées</t>
  </si>
  <si>
    <t>PARACL_DEN_NbDenDefCar</t>
  </si>
  <si>
    <t>Number of decayed permanent teeth</t>
  </si>
  <si>
    <t>Nombre de dents définitives cariées</t>
  </si>
  <si>
    <t>PARACL_DEN_NbDenDefSai</t>
  </si>
  <si>
    <t>Number of healthy permanent teeth</t>
  </si>
  <si>
    <t>Nombre de dents définitives saines</t>
  </si>
  <si>
    <t>Special cases / Review done unilaterally: Yes</t>
  </si>
  <si>
    <t>Cas particuliers / Examen fait de façon unilatéral : Oui</t>
  </si>
  <si>
    <t>Special cases / Tension taken in sitting position: Yes</t>
  </si>
  <si>
    <t>Cas particuliers / Tension en position assise : Oui</t>
  </si>
  <si>
    <t>Diastolic blood pressure in orthostatism (mmHg) (not for all volunteers)</t>
  </si>
  <si>
    <t>Tension artérielle diastolique en orthostatisme (mmHg) (pas pour tous les volontaires)</t>
  </si>
  <si>
    <t>Systolic blood pressure in orthostatism (mmHg) (not for all volunteers)</t>
  </si>
  <si>
    <t>Tension artérielle systolique en orthostatisme (mmHg) (pas pour tous les volontaires)</t>
  </si>
  <si>
    <t>PARACL_TAR_TenArtOrt</t>
  </si>
  <si>
    <t>Blood pressure in orthostatism: Y/N (only for volunteers aged 65 and over or with diabetes)</t>
  </si>
  <si>
    <t>Tension artérielle en orthostatisme : O/N (uniquement pour les 65 ans et plus ou les diabétiques)</t>
  </si>
  <si>
    <t>Left Systolic Blood Pressure reference arm (PROXY) / Left Diastolic Blood Pressure reference arm (PROXY) (mmHg)</t>
  </si>
  <si>
    <t>Tension Artérielle Systolique bras de référence Gauche (PROXY) / Tension Artérielle Diastolique bras de référence Gauche (PROXY) (mmHg)</t>
  </si>
  <si>
    <t>Right Systolic Blood Pressure - reference arm (PROXY) / Right Diastolic Blood Pressure - reference arm (PROXY) (mmHg)</t>
  </si>
  <si>
    <t>Tension Artérielle Systolique bras de référence Droit (PROXY) / Tension Artérielle Diastolique bras de référence Droit (PROXY) (mmHg)</t>
  </si>
  <si>
    <t>PARACL_TAR_TenArtSysGa_PROXY ; PARACL_TAR_TenArtDiaGa_PROXY</t>
  </si>
  <si>
    <t>Left Systolic Blood Pressure (PROXY) / Left Diastolic Blood Pressure (PROXY) (mmHg)</t>
  </si>
  <si>
    <t>Tension Artérielle Systolique Gauche (PROXY) / Tension Artérielle Diastolique Gauche (PROXY) (mmHg)</t>
  </si>
  <si>
    <t>PARACL_TAR_TenArtSysDr_PROXY ; PARACL_TAR_TenArtDiaDr_PROXY</t>
  </si>
  <si>
    <t>Right Systolic Blood Pressure (PROXY) / Right Diastolic Blood Pressure (PROXY) (mmHg)</t>
  </si>
  <si>
    <t>Tension Artérielle Systolique Droite (PROXY) / Tension Artérielle Diastolique Droite (PROXY) (mmHg)</t>
  </si>
  <si>
    <t>DBP (mmHg) (Right Arm / Left Arm / Reference Arm)</t>
  </si>
  <si>
    <t>PAD (mmHg) (Bras Droit / Bras Gauche) (Bras de référence)</t>
  </si>
  <si>
    <t>SBP (mmHg) (Right Arm / Left Arm / Reference Arm)</t>
  </si>
  <si>
    <t>PAS (mmHg) (Bras Droit / Bras Gauche) (Bras de référence)</t>
  </si>
  <si>
    <t>Diastolic Blood Pressure Left Arm (mmHg)</t>
  </si>
  <si>
    <t>Tension Artérielle Diastolique Gauche (mmHg)</t>
  </si>
  <si>
    <t>Tension Artérielle Systolique Gauche (mmHg)</t>
  </si>
  <si>
    <t>Tension Artérielle Diastolique Droite (mmHg)</t>
  </si>
  <si>
    <t>Tension Artérielle Systolique Droite (mmHg)</t>
  </si>
  <si>
    <t>Calculated reference arm: Right/Left</t>
  </si>
  <si>
    <t>Bras de référence calculé : Droit / Gauche</t>
  </si>
  <si>
    <t>PARACL_TAR_BraRef /PARACL_PROXY_TAR_BraRef</t>
  </si>
  <si>
    <t>Selected reference arm (used when BP measure is issued from Sages and the BP from other source is a PROXY) (PROXY): Right/Left</t>
  </si>
  <si>
    <t>Bras de référence sélectionné (utilisé lorsque la TA vient de Sages et que la TA cahier= PROXY) (PROXY) : Droit / Gauche</t>
  </si>
  <si>
    <t>PARACL_TAR_SiNon</t>
  </si>
  <si>
    <t>Reason for not performing: Due to the CES (material, personal or organizational problem) / Due to the consultant (abandonment, refusal, non-cooperation) / Due to the consultant (paralysis, handicap, etc.) / Another reason</t>
  </si>
  <si>
    <t>Motif de non réalisation : Du fait du CES (problème matériel, personnel ou organisationnel)/Du fait du consultant (abandon, refus, non coopération)/Du fait du consultant (paralysie, handicap…)/Autre motif</t>
  </si>
  <si>
    <t>PARACL_TAR_ExaReal_N</t>
  </si>
  <si>
    <t>Test performed: Y/N</t>
  </si>
  <si>
    <t>Examen réalisé : O/N</t>
  </si>
  <si>
    <t>TENSION ARTERIELLE</t>
  </si>
  <si>
    <t>ECG file: Yes</t>
  </si>
  <si>
    <t>Fichier ECG : Oui</t>
  </si>
  <si>
    <t>Special cases / Increase gain to 20 mm for 1 millivolt: Yes</t>
  </si>
  <si>
    <t>Cas particuliers / Augumentation du gain à 20 mm pour 1 millivolt : Oui</t>
  </si>
  <si>
    <t>Special cases / Gain reduction to 5 mm for 1 millivolt: Yes</t>
  </si>
  <si>
    <t>Cas particuliers / Réduction du gain à 5 mm pour 1 millivolt : Oui</t>
  </si>
  <si>
    <t>Special cases / Electrodes placed at the root of the lower limbs: Yes</t>
  </si>
  <si>
    <t>Cas particuliers / Électrodes posées à la racine des membres inférieurs : Oui</t>
  </si>
  <si>
    <t>Special cases / Electrodes placed at the root of the upper limbs: Yes</t>
  </si>
  <si>
    <t>Cas particuliers / Électrodes posées à la racine des membres supérieurs : Oui</t>
  </si>
  <si>
    <t>Special cases / ECG in seated position (only in case of disability): Yes</t>
  </si>
  <si>
    <t>Cas particuliers / ECG pratiqué en position assise (uniquement en cas de handicap) : Oui</t>
  </si>
  <si>
    <t>Reason for not performing: Due to the health Clinic (material, personal or organizational problem) / Due to the consultant (abandonment, refusal, non-cooperation) / Due to the consultant (paralysis, handicap, etc.) / Another reason</t>
  </si>
  <si>
    <t>Motif de non réalisation : Du fait du CES (problème matériel, personnel ou organisationnel) / Du fait du consultant (abandon, refus, non coopération) / Du fait du consultant (paralysie, handicap…) / Autre motif</t>
  </si>
  <si>
    <t>PARACL_ECG_ExaReal</t>
  </si>
  <si>
    <t>ELECTROCARDIOGRAMME</t>
  </si>
  <si>
    <t>PARACL_CTRL_SPI_VolExpMaxTotal</t>
  </si>
  <si>
    <t>Maximal Expiratory flow (litres)</t>
  </si>
  <si>
    <t>Volume expiratoire maximal à la première seconde total (litres)</t>
  </si>
  <si>
    <t>PARACL_CTRL_SPI_CapVitTotal</t>
  </si>
  <si>
    <t>Total vital capacity (litres)</t>
  </si>
  <si>
    <t>Capacité vitale totale (litres)</t>
  </si>
  <si>
    <t>PARACL_CTRL_SPI_VolExpMaxObs</t>
  </si>
  <si>
    <t>Observed FEV (litres)</t>
  </si>
  <si>
    <t>Volume expiratoire maximal à la première seconde observé (litres)</t>
  </si>
  <si>
    <t>PARACL_CTRL_SPI_CapVitObs</t>
  </si>
  <si>
    <t>Observed vital capacity (litres)</t>
  </si>
  <si>
    <t>Capacité vitale observée (litres)</t>
  </si>
  <si>
    <t>3rd measurement: FEV1: |__|.|__|__| (litres) - FVC |__|.|__|__| (litres)</t>
  </si>
  <si>
    <t>3ème mesure : VEMS : |__|,|__|__| (litres) - CVF |__|, |__|__| (litres)</t>
  </si>
  <si>
    <t>2nd measurement: FEV1: |__|.|__|__| (litres) - FVC |__|.|__|__| (litres)</t>
  </si>
  <si>
    <t>2ème mesure : VEMS : |__|,|__|__| (litres) - CVF |__|, |__|__| (litres)</t>
  </si>
  <si>
    <t>1st measurement: FEV1: |__|.|__|__| (litres) - FVC |__|.|__|__| (litres)</t>
  </si>
  <si>
    <t>1ère mesure : VEMS : |__|,|__|__| (litres) - CVF |__|, |__|__| (litres)</t>
  </si>
  <si>
    <t>Difficulties / Respiratory pathology in progress: Yes</t>
  </si>
  <si>
    <t>Difficultés / Pathologie respiratoire en cours : Oui</t>
  </si>
  <si>
    <t>Difficulties / Saturated sensor: Yes</t>
  </si>
  <si>
    <t>Difficultés / Capteur saturé : Oui</t>
  </si>
  <si>
    <t>Difficulty / Technically imperfect: Yes</t>
  </si>
  <si>
    <t>Difficultés / Techniquement imparfait : Oui</t>
  </si>
  <si>
    <t>Difficulties / Realization without clamp (or without nasal obstruction): Yes</t>
  </si>
  <si>
    <t>Difficultés / Réalisation sans pince (ou sans obstruction nasale) : Oui</t>
  </si>
  <si>
    <t>Verification of the repeatability: Y/N</t>
  </si>
  <si>
    <t>Vérification de la reproductibilité : O/N</t>
  </si>
  <si>
    <t>Repeatability criteria: Y/N</t>
  </si>
  <si>
    <t>Critères de reproductibilité : O/N</t>
  </si>
  <si>
    <t>Acceptability criteria: Y/N</t>
  </si>
  <si>
    <t>Critères d'acceptabilité : O/N</t>
  </si>
  <si>
    <t>Reason for not performing: Due to CES (material, personal or organizational problem) / Due to the consultant (abandonment, refusal, non-cooperation) / Due to the consultant (paralysis, handicap, etc.) / Medical contraindication / Another reason</t>
  </si>
  <si>
    <t>Motif de non réalisation : Du fait du CES (problème matériel, personnel ou organisationnel) / Du fait du consultant (abandon, refus, non coopération) / Du fait du consultant (paralysie, handicap…) / Contre-indication médicale / Autre motif</t>
  </si>
  <si>
    <t>PARACL_SPI_ExaReal_N</t>
  </si>
  <si>
    <t>SPIROMETRIE</t>
  </si>
  <si>
    <t>Left ear (control values in SAGES) note the decibels for each frequency:
[[500HZ/ |_|_| dB] [1000HZ/ |_|_| dB] [2000HZ/ |_|_| dB] [4000HZ/ |_|_| dB] [8000HZ/ |_|_| dB]]
negative values: check box for each frequency</t>
  </si>
  <si>
    <r>
      <rPr>
        <b/>
        <sz val="8"/>
        <rFont val="Calibri"/>
        <family val="2"/>
        <scheme val="minor"/>
      </rPr>
      <t>Oreille gauche (valeurs de contrôle dans SAGES) : noter les décibels pour chaque fréquence :</t>
    </r>
    <r>
      <rPr>
        <sz val="8"/>
        <rFont val="Calibri"/>
        <family val="2"/>
        <scheme val="minor"/>
      </rPr>
      <t xml:space="preserve">
[[500HZ/ |_|_| dB] [1000HZ/ |_|_| dB] [2000HZ/ |_|_| dB] [4000HZ/ |_|_| dB] [8000HZ/ |_|_| dB]]
valeurs négatives : case à cocher pour chaque fréquence
Par pas de 5 de -10 à 90</t>
    </r>
  </si>
  <si>
    <t>Right ear (control values in SAGES) note the decibels for each frequency:
[[500HZ/ |_|_| dB] [1000HZ/ |_|_| dB] [2000HZ/ |_|_| dB] [4000HZ/ |_|_| dB] [8000HZ/ |_|_| dB]]
negative values: check box for each frequency</t>
  </si>
  <si>
    <r>
      <rPr>
        <b/>
        <sz val="8"/>
        <rFont val="Calibri"/>
        <family val="2"/>
        <scheme val="minor"/>
      </rPr>
      <t>Oreille droite (valeurs de contrôle dans SAGES) : noter les décibels pour chaque fréquence :</t>
    </r>
    <r>
      <rPr>
        <sz val="8"/>
        <rFont val="Calibri"/>
        <family val="2"/>
        <scheme val="minor"/>
      </rPr>
      <t xml:space="preserve">
[[500HZ/ |_|_| dB] [1000HZ/ |_|_| dB] [2000HZ/ |_|_| dB] [4000HZ/ |_|_| dB] [8000HZ/ |_|_| dB]]
valeurs négatives : case à cocher pour chaque fréquence
Par pas de 5 de -10 à 90</t>
    </r>
  </si>
  <si>
    <r>
      <rPr>
        <b/>
        <sz val="8"/>
        <rFont val="Calibri"/>
        <family val="2"/>
        <scheme val="minor"/>
      </rPr>
      <t>Oreille gauche : noter les décibels pour chaque fréquence :</t>
    </r>
    <r>
      <rPr>
        <sz val="8"/>
        <rFont val="Calibri"/>
        <family val="2"/>
        <scheme val="minor"/>
      </rPr>
      <t xml:space="preserve">
[[500HZ/ |_|_| dB] [1000HZ/ |_|_| dB] [2000HZ/ |_|_| dB] [4000HZ/ |_|_| dB] [8000HZ/ |_|_| dB]]
valeurs négatives : case à cocher pour chaque fréquence
Par pas de 5 de -10 à 90</t>
    </r>
  </si>
  <si>
    <r>
      <rPr>
        <b/>
        <sz val="8"/>
        <rFont val="Calibri"/>
        <family val="2"/>
        <scheme val="minor"/>
      </rPr>
      <t>Oreille droite : noter les décibels pour chaque fréquence :</t>
    </r>
    <r>
      <rPr>
        <sz val="8"/>
        <rFont val="Calibri"/>
        <family val="2"/>
        <scheme val="minor"/>
      </rPr>
      <t xml:space="preserve">
[[500HZ/ |_|_| dB] [1000HZ/ |_|_| dB] [2000HZ/ |_|_| dB] [4000HZ/ |_|_| dB] [8000HZ/ |_|_| dB]]
valeurs négatives : case à cocher pour chaque fréquence
Par pas de 5 de -10 à 90</t>
    </r>
  </si>
  <si>
    <t>If yes, right ear / left ear?</t>
  </si>
  <si>
    <t>Si oui, oreille droite / gauche ?</t>
  </si>
  <si>
    <t>Is the volunteer followed by a specialist for hearing loss? Y/N</t>
  </si>
  <si>
    <t>Le volontaire est-il suivi par un spécialiste pour une perte auditive ? O/N</t>
  </si>
  <si>
    <t>Examination carried out in an audimetric booth: Y/N</t>
  </si>
  <si>
    <t>Examen réalisé en cabine : O/N</t>
  </si>
  <si>
    <t>Reason for not performing: Due to health clinic / Due to consultant (abandonment, refusal) / Wearing a hearing aid / Other</t>
  </si>
  <si>
    <t>Motif de non réalisation : Du fait CES / Du fait consultant (abandon, refus) / Port d'un appareil / Autre</t>
  </si>
  <si>
    <t>PARACL_AUD_ExaReal_N</t>
  </si>
  <si>
    <t>Special case / Blindness or monocular prosthesis or amblyopia: Right eye / Left eye</t>
  </si>
  <si>
    <t>Cas particulier / Cécité ou prothèse ou amblyopie monoculaire : Oeil droit / Oeil gauche</t>
  </si>
  <si>
    <t>Binocular with correction
Monoyer scale measured in tenths</t>
  </si>
  <si>
    <t xml:space="preserve">Binoculaire avec correction
Echelle de Monoyer en 10e </t>
  </si>
  <si>
    <t>Binocular with no correction
Monoyer scale measured in tenths</t>
  </si>
  <si>
    <t xml:space="preserve">Binoculaire sans correction
Echelle de Monoyer en 10e </t>
  </si>
  <si>
    <t>Left eye with correction
Monoyer scale measured in tenths</t>
  </si>
  <si>
    <t xml:space="preserve">Œil gauche avec correction
Echelle de Monoyer en 10e </t>
  </si>
  <si>
    <t>Right eye with correction
Monoyer scale measured in tenths</t>
  </si>
  <si>
    <t xml:space="preserve">Œil droit avec correction
Echelle de Monoyer en 10e </t>
  </si>
  <si>
    <t>Left eye with no correction
Monoyer scale measured in tenths</t>
  </si>
  <si>
    <t xml:space="preserve">Œil gauche sans correction
Echelle de Monoyer en 10e </t>
  </si>
  <si>
    <t>Right eye with no correction
Monoyer scale measured in tenths</t>
  </si>
  <si>
    <t xml:space="preserve">Œil droit sans correction 
Echelle de Monoyer en 10e </t>
  </si>
  <si>
    <t>PARACL_VDL_PoCorrExa</t>
  </si>
  <si>
    <t>Wearing a correction during the test: Y/N</t>
  </si>
  <si>
    <t>Port d'une correction pendant le test : O/N</t>
  </si>
  <si>
    <t>PARACL_VDL_OuCorr</t>
  </si>
  <si>
    <t>Forgetting his visual corrections (glasses, lenses): Y/N</t>
  </si>
  <si>
    <t>Oubli de ses corrections : O/N</t>
  </si>
  <si>
    <t>PARACL_VDL_SiNon</t>
  </si>
  <si>
    <t>Reason for not performing: Due to CES / Due to consultant (abandonment, refusal) / Blindness or binocular amblyopia / Other</t>
  </si>
  <si>
    <t>Motif de non réalisation : Du fait CES / Du fait consultant (abandon, refus) / Cécité ou amblyopie binoculaire / Autre</t>
  </si>
  <si>
    <t>PARACL_VDL_ExaReal_N</t>
  </si>
  <si>
    <t>VISUAL ACUITY - FAR VISION</t>
  </si>
  <si>
    <t>ACUITE VISUELLE - VISION DE LOIN</t>
  </si>
  <si>
    <t>Binocular with correction
1,5/2/3/4/5/6/8/10/14/20</t>
  </si>
  <si>
    <t>Binoculaire avec correction
1,5/2/3/4/5/6/8/10/14/20</t>
  </si>
  <si>
    <t>Binocular with no correction
1,5/2/3/4/5/6/8/10/14/20</t>
  </si>
  <si>
    <t>Binoculaire sans correction
1,5/2/3/4/5/6/8/10/14/20</t>
  </si>
  <si>
    <t>Left eye with correction
1,5/2/3/4/5/6/8/10/14/20</t>
  </si>
  <si>
    <t>Œil gauche avec correction
1,5/2/3/4/5/6/8/10/14/20</t>
  </si>
  <si>
    <t>Right eye with correction
1,5/2/3/4/5/6/8/10/14/20</t>
  </si>
  <si>
    <t>Œil droit avec correction
1,5/2/3/4/5/6/8/10/14/20</t>
  </si>
  <si>
    <t>Left eye with no correction
1,5/2/3/4/5/6/8/10/14/20</t>
  </si>
  <si>
    <t>Œil gauche sans correction
1,5/2/3/4/5/6/8/10/14/20</t>
  </si>
  <si>
    <t>Right eye with no correction
1,5/2/3/4/5/6/8/10/14/20</t>
  </si>
  <si>
    <t>Œil droit sans correction
1,5/2/3/4/5/6/8/10/14/20</t>
  </si>
  <si>
    <t>PARACL_VDP_OuCorr</t>
  </si>
  <si>
    <t>PARACL_VDP_SiNon</t>
  </si>
  <si>
    <t>PARACL_VDP_ExaReal_N</t>
  </si>
  <si>
    <t>VISUAL ACUITY - NEAR VISION</t>
  </si>
  <si>
    <t>ACUITE VISUELLE - VISION DE PRES</t>
  </si>
  <si>
    <t>Umbilical perimeter measurement (cm) (not for all volunteers)</t>
  </si>
  <si>
    <t>Mesure du périmètre ombilical (cm) (pas pour tous les volontaires)</t>
  </si>
  <si>
    <t>PARACL_OMB_ExaReal_N</t>
  </si>
  <si>
    <t>Umbilical perimeter</t>
  </si>
  <si>
    <t>Périmètre ombilical</t>
  </si>
  <si>
    <t>Hip girth measurement (cm)</t>
  </si>
  <si>
    <t>Mesure du tour de hanches (cm)</t>
  </si>
  <si>
    <t>PARACL_HAN_SiNon</t>
  </si>
  <si>
    <t>Reason for not performing: Due to Health Clinic / Due to consultant (abandonment, refusal) / Due to consultant (paralysis, handicap) / hip girth greater than 150 cm / Other</t>
  </si>
  <si>
    <t>Motif de non réalisation : Du fait CES / Du fait consultant (abandon, refus) / Du fait du consultant (paralysie, handicap) / Hanches sup à 150 cm / Autre</t>
  </si>
  <si>
    <t>PARACL_HAN_ExaReal_N</t>
  </si>
  <si>
    <t>Hip measurement</t>
  </si>
  <si>
    <t>Tour de hanches</t>
  </si>
  <si>
    <t>Waist-line measurement (cm)</t>
  </si>
  <si>
    <t>Mesure du tour de taille (cm)</t>
  </si>
  <si>
    <t>PARACL_TAI_SiNon</t>
  </si>
  <si>
    <t>Reason for not performing: Due to Health Clinic / Due to consultant (abandonment, refusal) / Due to consultant (paralysis, handicap) / Waist greater than 150 cm / Other</t>
  </si>
  <si>
    <t>Motif de non réalisation : Du fait CES / Du fait consultant (abandon, refus) / Du fait du consultant (paralysie, handicap) / Taille sup à 150 cm / Autre</t>
  </si>
  <si>
    <t>PARACL_TAI_ExaReal_N</t>
  </si>
  <si>
    <t>Waist measurement</t>
  </si>
  <si>
    <t>Tour de taille</t>
  </si>
  <si>
    <t>BMI (calculated variable) (kg/m2)</t>
  </si>
  <si>
    <t>BMI</t>
  </si>
  <si>
    <t>IMC</t>
  </si>
  <si>
    <t>If yes, device removed: Yes</t>
  </si>
  <si>
    <t>Si oui, appareillage retiré : Oui</t>
  </si>
  <si>
    <t>Wearing an appliance (orthoses, prostheses...): Y/N</t>
  </si>
  <si>
    <t>Port d'un appareillage (orthèses, prothèses...) : O/N</t>
  </si>
  <si>
    <t>Weight measurement (Sages Control) (kg)</t>
  </si>
  <si>
    <t>Mesure du poids Sages Contrôle (kg)</t>
  </si>
  <si>
    <t>Weight measurement (kg with one decimal)</t>
  </si>
  <si>
    <t>Mesure du poids (kg avec une décimale)</t>
  </si>
  <si>
    <t>PARACL_POI_MoiHeur</t>
  </si>
  <si>
    <t>Less than an hour: Yes</t>
  </si>
  <si>
    <t>Moins d'une heure : Oui</t>
  </si>
  <si>
    <t>PARACL_POI_TemEntRep</t>
  </si>
  <si>
    <t>Time since last meal (HH:MM)</t>
  </si>
  <si>
    <t>Temps écoulé depuis le dernier repas (HH:MM)</t>
  </si>
  <si>
    <t>PARACL_POI_SiNon</t>
  </si>
  <si>
    <t>Reason for not performing: Due to Health Clinic/ Due to consultant (abandonment, refusal) / Due to consultant (paralysis, handicap) / Weight greater than the reach of the scale / Other</t>
  </si>
  <si>
    <t>Motif de non réalisation : Du fait CES / Du fait consultant (abandon, refus) / Du fait du consultant (paralysie, handicap) / Poids supérieur à la portée de la balance / Autre</t>
  </si>
  <si>
    <t>PARACL_POI_ExaReal_N</t>
  </si>
  <si>
    <t>Weight</t>
  </si>
  <si>
    <t>Poids</t>
  </si>
  <si>
    <t>Height measurement (cm)</t>
  </si>
  <si>
    <t>Mesure de la taille (cm)</t>
  </si>
  <si>
    <t>PARACL_HAU_SiNon</t>
  </si>
  <si>
    <t>Reason for not performing: Due to Health Clinic / Due to consultant (abandonment, refusal) / Due to consultant (paralysis, handicap) / Height greater than the height chart / Other</t>
  </si>
  <si>
    <t>Motif de non réalisation : Du fait CES / Du fait consultant (abandon, refus) / Du fait du consultant (paralysie, handicap) / Taille supérieure à la toise / Autre</t>
  </si>
  <si>
    <t>PARACL_HAU_ExaReal_N</t>
  </si>
  <si>
    <t>Taille</t>
  </si>
  <si>
    <t>BIOMETRIE</t>
  </si>
  <si>
    <t>PARACL_BIR_Creat</t>
  </si>
  <si>
    <t>Creatininuria (MMOL/L) (not for all volunteers)</t>
  </si>
  <si>
    <t>PARACL_BIR_Prot</t>
  </si>
  <si>
    <t>Proteinuria (g/L) (not for all volunteers)</t>
  </si>
  <si>
    <t>PARACL_BIR_Gluc</t>
  </si>
  <si>
    <t>Glycosuria (MMOL/L) (not for all volunteers)</t>
  </si>
  <si>
    <t>PARACL_BIR_MicAlb</t>
  </si>
  <si>
    <t>Albuminuria (mg/L) (not for all volunteers)</t>
  </si>
  <si>
    <t>Albuminurie (mg/L) (pas pour tous les volontaires)</t>
  </si>
  <si>
    <t>PARACL_BAU_Nitr</t>
  </si>
  <si>
    <t>nitrites on urine dipstick: Positive / Negative (not for all volunteers)</t>
  </si>
  <si>
    <t>Nitrites à la bandelette urinaire : Positif / Négatif (pas pour tous les volontaires)</t>
  </si>
  <si>
    <t>PARACL_BAU_Gluc</t>
  </si>
  <si>
    <t>glucose on urine dipstick: Positive / Negative (not for all volunteers)</t>
  </si>
  <si>
    <t>Glucose à la bandelette urinaire : Positif / Négatif (pas pour tous les volontaires)</t>
  </si>
  <si>
    <t>PARACL_BAU_Prot</t>
  </si>
  <si>
    <t>protein on urine dipstick: Positive / Negative (not for all volunteers)</t>
  </si>
  <si>
    <t>Protéines à la bandelette urinaire : Positif / Négatif (pas pour tous les volontaires)</t>
  </si>
  <si>
    <t>PARACL_BAU_Leuco</t>
  </si>
  <si>
    <t>leukocytes on urine dipstick: Positive / Negative (not for all volunteers)</t>
  </si>
  <si>
    <t>Leucocytes à la bandelette urinaire : Positif / Négatif (pas pour tous les volontaires)</t>
  </si>
  <si>
    <t>PARACL_BAU_Sang</t>
  </si>
  <si>
    <t>Blood on urine dipstick: Positive / Negative (not for all volunteers)</t>
  </si>
  <si>
    <t>Sang à la bandelette urinaire : Positif / Négatif (pas pour tous les volontaires)</t>
  </si>
  <si>
    <t>For women: Do you currently have your period? Y/N</t>
  </si>
  <si>
    <t>Pour les femmes : Avez-vous actuellement vos règles ? O/N</t>
  </si>
  <si>
    <t>PARACL_URI_DureeJeune</t>
  </si>
  <si>
    <t>PARACL_URI_MangEnc</t>
  </si>
  <si>
    <t>Have you had a snack since the urine collection? Y/N</t>
  </si>
  <si>
    <t>Avez-vous pris un en-cas depuis le recueil urinaire ? O/N</t>
  </si>
  <si>
    <t>PARACL_URI_HeuRec_PROXY</t>
  </si>
  <si>
    <t>Collection time = welcome time (PROXY) (HH:MM)</t>
  </si>
  <si>
    <t>Heure du recueil = heure d'accueil (PROXY) (HH:MM)</t>
  </si>
  <si>
    <t>PARACL_URI_HeuRec</t>
  </si>
  <si>
    <t>Urine collection time (HH:MM)</t>
  </si>
  <si>
    <t>Heure du recueil (HH:MM)</t>
  </si>
  <si>
    <t>PARACL_URI_AnaUri</t>
  </si>
  <si>
    <t>Reason for not performing: Refusal / Urine collection not possible / Other</t>
  </si>
  <si>
    <t>Motif de non réalisation : Refus / Recueil impossible / Autre</t>
  </si>
  <si>
    <t>PARACL_URI_ExaReal_N</t>
  </si>
  <si>
    <t>PARACL_HEM_FormulLeuco</t>
  </si>
  <si>
    <t>Checking the formula (%)</t>
  </si>
  <si>
    <t>Vérification de la formule (%)</t>
  </si>
  <si>
    <r>
      <t>Haematology / Neutrophils (mm</t>
    </r>
    <r>
      <rPr>
        <vertAlign val="superscript"/>
        <sz val="8"/>
        <rFont val="Calibri"/>
        <family val="2"/>
        <scheme val="minor"/>
      </rPr>
      <t>3</t>
    </r>
    <r>
      <rPr>
        <sz val="8"/>
        <rFont val="Calibri"/>
        <family val="2"/>
        <scheme val="minor"/>
      </rPr>
      <t>)</t>
    </r>
  </si>
  <si>
    <r>
      <t>Hématologie / Neutrophiles (mm</t>
    </r>
    <r>
      <rPr>
        <vertAlign val="superscript"/>
        <sz val="8"/>
        <rFont val="Calibri"/>
        <family val="2"/>
        <scheme val="minor"/>
      </rPr>
      <t>3</t>
    </r>
    <r>
      <rPr>
        <sz val="8"/>
        <rFont val="Calibri"/>
        <family val="2"/>
        <scheme val="minor"/>
      </rPr>
      <t>)</t>
    </r>
  </si>
  <si>
    <t>Haematology / Neutrophils (% GB)</t>
  </si>
  <si>
    <t>Hématologie / Neutrophiles (% de GB)</t>
  </si>
  <si>
    <r>
      <t>Haematology / Monocytes (mm</t>
    </r>
    <r>
      <rPr>
        <vertAlign val="superscript"/>
        <sz val="8"/>
        <rFont val="Calibri"/>
        <family val="2"/>
        <scheme val="minor"/>
      </rPr>
      <t>3</t>
    </r>
    <r>
      <rPr>
        <sz val="8"/>
        <rFont val="Calibri"/>
        <family val="2"/>
        <scheme val="minor"/>
      </rPr>
      <t>)</t>
    </r>
  </si>
  <si>
    <r>
      <t>Hématologie / Monocytes (mm</t>
    </r>
    <r>
      <rPr>
        <vertAlign val="superscript"/>
        <sz val="8"/>
        <rFont val="Calibri"/>
        <family val="2"/>
        <scheme val="minor"/>
      </rPr>
      <t>3</t>
    </r>
    <r>
      <rPr>
        <sz val="8"/>
        <rFont val="Calibri"/>
        <family val="2"/>
        <scheme val="minor"/>
      </rPr>
      <t>)</t>
    </r>
  </si>
  <si>
    <t>Haematology / Monocytes (% GB)</t>
  </si>
  <si>
    <t>Hématologie / Monocytes (% de GB)</t>
  </si>
  <si>
    <r>
      <t>Haematology / Lymphocytes (mm</t>
    </r>
    <r>
      <rPr>
        <vertAlign val="superscript"/>
        <sz val="8"/>
        <rFont val="Calibri"/>
        <family val="2"/>
        <scheme val="minor"/>
      </rPr>
      <t>3</t>
    </r>
    <r>
      <rPr>
        <sz val="8"/>
        <rFont val="Calibri"/>
        <family val="2"/>
        <scheme val="minor"/>
      </rPr>
      <t>)</t>
    </r>
  </si>
  <si>
    <r>
      <t>Hématologie / Lymphocytes (mm</t>
    </r>
    <r>
      <rPr>
        <vertAlign val="superscript"/>
        <sz val="8"/>
        <rFont val="Calibri"/>
        <family val="2"/>
        <scheme val="minor"/>
      </rPr>
      <t>3</t>
    </r>
    <r>
      <rPr>
        <sz val="8"/>
        <rFont val="Calibri"/>
        <family val="2"/>
        <scheme val="minor"/>
      </rPr>
      <t>)</t>
    </r>
  </si>
  <si>
    <t>Haematology / Lymphocytes (% GB)</t>
  </si>
  <si>
    <t>Hématologie / Lymphocytes (% de GB)</t>
  </si>
  <si>
    <r>
      <t>Haematology / Eosinophils (mm</t>
    </r>
    <r>
      <rPr>
        <vertAlign val="superscript"/>
        <sz val="8"/>
        <rFont val="Calibri"/>
        <family val="2"/>
        <scheme val="minor"/>
      </rPr>
      <t>3</t>
    </r>
    <r>
      <rPr>
        <sz val="8"/>
        <rFont val="Calibri"/>
        <family val="2"/>
        <scheme val="minor"/>
      </rPr>
      <t>)</t>
    </r>
  </si>
  <si>
    <r>
      <t>Hématologie / Eosinophiles (mm</t>
    </r>
    <r>
      <rPr>
        <vertAlign val="superscript"/>
        <sz val="8"/>
        <rFont val="Calibri"/>
        <family val="2"/>
        <scheme val="minor"/>
      </rPr>
      <t>3</t>
    </r>
    <r>
      <rPr>
        <sz val="8"/>
        <rFont val="Calibri"/>
        <family val="2"/>
        <scheme val="minor"/>
      </rPr>
      <t>)</t>
    </r>
  </si>
  <si>
    <t>Haematology / Eosinophils (% GB)</t>
  </si>
  <si>
    <t>Hématologie / Eosinophiles (% de GB)</t>
  </si>
  <si>
    <r>
      <t>Haematology / Basophiles (mm</t>
    </r>
    <r>
      <rPr>
        <vertAlign val="superscript"/>
        <sz val="8"/>
        <rFont val="Calibri"/>
        <family val="2"/>
        <scheme val="minor"/>
      </rPr>
      <t>3</t>
    </r>
    <r>
      <rPr>
        <sz val="8"/>
        <rFont val="Calibri"/>
        <family val="2"/>
        <scheme val="minor"/>
      </rPr>
      <t>)</t>
    </r>
  </si>
  <si>
    <r>
      <t>Hématologie / Basophiles (mm</t>
    </r>
    <r>
      <rPr>
        <vertAlign val="superscript"/>
        <sz val="8"/>
        <rFont val="Calibri"/>
        <family val="2"/>
        <scheme val="minor"/>
      </rPr>
      <t>3</t>
    </r>
    <r>
      <rPr>
        <sz val="8"/>
        <rFont val="Calibri"/>
        <family val="2"/>
        <scheme val="minor"/>
      </rPr>
      <t>)</t>
    </r>
  </si>
  <si>
    <t>Haematology / Basophiles (% GB)</t>
  </si>
  <si>
    <t>Hématologie / Basophiles (% de GB)</t>
  </si>
  <si>
    <t>Haematology / Haematocrit (%)</t>
  </si>
  <si>
    <t>Hématologie / Hématocrite (%)</t>
  </si>
  <si>
    <t>Blood biochemistry / ASAT (UI/L)</t>
  </si>
  <si>
    <t>Biochimie du sang / ASAT (UI/L)</t>
  </si>
  <si>
    <t>PARACL_HEM_AspSer</t>
  </si>
  <si>
    <t>Aspect of the serum: Normal / Slightly opalescent / Opalescent / Very opalescent / Lactescent / Slightly hemolyzed / Hemolyzed / Very hemolyzed / Slightly icteric / Icteric / Very icteric / Icteric and opalescent / Hemolyzed and opalescent / Icteric and hemolyzed</t>
  </si>
  <si>
    <t>Aspect du sérum : Normal / Légèrement opalescent /Opalescent / Très opalescent / Lactescent / Légèrement hémolysé / Hémolysé / Très hémolysé / Légèrement ictérique / Ictérique / Très ictérique / Ictérique et opalescent / Hémolysé et opalescent / Ictérique et hémolysé</t>
  </si>
  <si>
    <t>Difficulties for the sampling: Y/N</t>
  </si>
  <si>
    <t>Difficultés de prélèvement : O/N</t>
  </si>
  <si>
    <t>Time of sampling (based on reception time) (PROXY) (HH:MM)</t>
  </si>
  <si>
    <t>Heure du prélèvement (basée sur heure d'accueil) (PROXY) (HH:MM)</t>
  </si>
  <si>
    <t>Time of blood sampling (HH:MM)</t>
  </si>
  <si>
    <t>Heure du prélèvement (HH:MM)</t>
  </si>
  <si>
    <t>Fast duration between the last meal and biological exams (HH:MM)</t>
  </si>
  <si>
    <t>Did you eat this morning (except water and medicine)? Y/N</t>
  </si>
  <si>
    <t>Avez-vous mangé ce matin (exception faite d’eau et de médicaments) ? O/N</t>
  </si>
  <si>
    <t>At what time did you finish your last meal (approximately)? (HH:MM)</t>
  </si>
  <si>
    <t>A quelle heure avez-vous fini de prendre votre dernier repas (approximativement) ? (HH:MM)</t>
  </si>
  <si>
    <t>Reason for not performing: Refusal / Blood collection not possible / Other</t>
  </si>
  <si>
    <t>Motif de non réalisation : Refus / Prélèvement impossible / Autre</t>
  </si>
  <si>
    <t>PARACL_SAN_ExaReal_N</t>
  </si>
  <si>
    <t>Reception time (HH:MM)</t>
  </si>
  <si>
    <t>Heure d'accueil (HH:MM)</t>
  </si>
  <si>
    <r>
      <rPr>
        <b/>
        <sz val="8"/>
        <rFont val="Arial"/>
        <family val="2"/>
      </rPr>
      <t>Patient's gender (2009: patient): male/female</t>
    </r>
  </si>
  <si>
    <r>
      <t>Sexe du consultant</t>
    </r>
    <r>
      <rPr>
        <sz val="8"/>
        <rFont val="Calibri"/>
        <family val="2"/>
        <scheme val="minor"/>
      </rPr>
      <t xml:space="preserve"> (2009: patient)</t>
    </r>
    <r>
      <rPr>
        <b/>
        <sz val="8"/>
        <rFont val="Calibri"/>
        <family val="2"/>
        <scheme val="minor"/>
      </rPr>
      <t xml:space="preserve"> : masculin/féminin</t>
    </r>
  </si>
  <si>
    <r>
      <rPr>
        <b/>
        <sz val="8"/>
        <rFont val="Arial"/>
        <family val="2"/>
      </rPr>
      <t>Outpatient's date of birth (2009: patient): dd/mm/yyyy</t>
    </r>
  </si>
  <si>
    <r>
      <t xml:space="preserve">Date de naissance du consultant </t>
    </r>
    <r>
      <rPr>
        <sz val="8"/>
        <rFont val="Calibri"/>
        <family val="2"/>
        <scheme val="minor"/>
      </rPr>
      <t>(2009: patient)</t>
    </r>
    <r>
      <rPr>
        <b/>
        <sz val="8"/>
        <rFont val="Calibri"/>
        <family val="2"/>
        <scheme val="minor"/>
      </rPr>
      <t xml:space="preserve"> : jj/mm/aaaa</t>
    </r>
  </si>
  <si>
    <t>Question</t>
  </si>
  <si>
    <t>Pilote</t>
  </si>
  <si>
    <t>Qn°</t>
  </si>
  <si>
    <r>
      <t xml:space="preserve">Operator number: |__|__|__| </t>
    </r>
    <r>
      <rPr>
        <i/>
        <sz val="8"/>
        <rFont val="Calibri"/>
        <family val="2"/>
        <scheme val="minor"/>
      </rPr>
      <t>(2009: investigator's initials)</t>
    </r>
  </si>
  <si>
    <t>Heure de l'entretien : H/mn</t>
  </si>
  <si>
    <t>Interview time: H/min</t>
  </si>
  <si>
    <t>Le consultant comprend-il le français ? O / N</t>
  </si>
  <si>
    <t>Does the outpatient understand French? Y/N</t>
  </si>
  <si>
    <t>Préférence manuelle : [Gauche] [Droite] [Pas de préférence]*</t>
  </si>
  <si>
    <t>Manual preference: [Left] [Right] [No preference]*</t>
  </si>
  <si>
    <t>A jeun : O / N</t>
  </si>
  <si>
    <r>
      <t>Fasting: Y/</t>
    </r>
    <r>
      <rPr>
        <sz val="8"/>
        <rFont val="Calibri"/>
        <family val="2"/>
        <scheme val="minor"/>
      </rPr>
      <t>N</t>
    </r>
  </si>
  <si>
    <t>TH</t>
  </si>
  <si>
    <t>SQ</t>
  </si>
  <si>
    <t>Oublis dans les activités de la vie courante (faire les courses, utiliser les appareils ménagers…) O / N</t>
  </si>
  <si>
    <t>Omissions in everyday activities (shopping, using household appliances, etc.) Y/N</t>
  </si>
  <si>
    <t>Difficultés à retenir de nouvelles informations simples. O / N</t>
  </si>
  <si>
    <t>Difficulties in remembering simple information. Y/N</t>
  </si>
  <si>
    <t>Difficultés à se rappeler des souvenirs anciens. O / N</t>
  </si>
  <si>
    <t>Difficulties in recalling old memories. Y/N</t>
  </si>
  <si>
    <t>Difficultés de langage (pour trouver ses mots, reconnaître des objets…). O / N</t>
  </si>
  <si>
    <t>Language difficulties (finding your words, recognizing objects, etc.). Y/N</t>
  </si>
  <si>
    <t>Difficultés d'orientation dans la ville, dans la rue. O / N</t>
  </si>
  <si>
    <t>Difficulties finding your way around town, in the street. Y/N</t>
  </si>
  <si>
    <t>Si vous avez dit oui à une de ces 6 questions, avez-vous parlé de ce ou ces symptômes à votre médecin ? O / N</t>
  </si>
  <si>
    <t>If you answered yes to any of these 6 questions, have you mentioned these symptoms to your physician? Y/N</t>
  </si>
  <si>
    <t>Avez-vous déjà passé des tests de mémoire avec un médecin ou psychologue ? O / N</t>
  </si>
  <si>
    <t>Have you undergone memory tests with a physician or psychologist? Y/N</t>
  </si>
  <si>
    <t>Avez-vous déjà eu des troubles de l'équilibre ? O / N</t>
  </si>
  <si>
    <t>Have you ever had problems with your balance? Y/N</t>
  </si>
  <si>
    <r>
      <t>Au cours des 12 derniers mois, avez-vous fait une chute parce que vous avez trébuché ou glissé ?</t>
    </r>
    <r>
      <rPr>
        <sz val="8"/>
        <rFont val="Calibri"/>
        <family val="2"/>
        <scheme val="minor"/>
      </rPr>
      <t xml:space="preserve"> O / N / Ne sait pas / Ne se souvient plus</t>
    </r>
  </si>
  <si>
    <t>Did you fall because you tripped or slipped? Y/N/Don't know/Don't remember</t>
  </si>
  <si>
    <r>
      <t>Au cours des 12 derniers mois, avez-vous fait une chute sur une marche ou dans des escaliers ?</t>
    </r>
    <r>
      <rPr>
        <sz val="8"/>
        <rFont val="Calibri"/>
        <family val="2"/>
        <scheme val="minor"/>
      </rPr>
      <t xml:space="preserve"> O / N / Ne sait pas / Ne se souvient plus</t>
    </r>
  </si>
  <si>
    <t>Did you fall on a step or on the stairs? Y/N/Don't know/Don't remember</t>
  </si>
  <si>
    <r>
      <t>Au cours des 12 derniers mois, avez-vous fait une chute d'une certaine hauteur (échelle, en montant sur chaise, une table, etc.) ?</t>
    </r>
    <r>
      <rPr>
        <sz val="8"/>
        <rFont val="Calibri"/>
        <family val="2"/>
        <scheme val="minor"/>
      </rPr>
      <t xml:space="preserve"> O / N / Ne sait pas / Ne se souvient plus</t>
    </r>
  </si>
  <si>
    <t>Did you fall from a certain height (ladder, climbing onto a chair, table, etc.)? Y/N/Don't know/Don't remember</t>
  </si>
  <si>
    <t>Quelle que soit la cause de la chute (sol glissant, obstacle, etc.), mais sans compter les chutes liées à un accident de la circulation, combien de fois êtes-vous tombé(e) au cours des 12 derniers mois ? |__|__|</t>
  </si>
  <si>
    <t>Whatever the cause of the fall (slippery floor, obstacle, etc.), but excluding falls related to road traffic accidents, how many times have you fallen over the past 12 months? |__|__|</t>
  </si>
  <si>
    <t>LES 4 ITEMS DE L'ECHELLE IALD (LAWTON)</t>
  </si>
  <si>
    <r>
      <t xml:space="preserve">Capacité à utiliser le téléphone :
</t>
    </r>
    <r>
      <rPr>
        <sz val="8"/>
        <color theme="1" tint="0.34998626667073579"/>
        <rFont val="Calibri"/>
        <family val="2"/>
        <scheme val="minor"/>
      </rPr>
      <t>Je n'ai pas de téléphone
Je me sers du téléphone de ma propre initiative, cherche et compose les numéros
Je compose un petit nombre de numéros de téléphone bien connus
Je réponds au téléphone mais n'appelle pas
Je suis incapable d'utiliser le téléphone</t>
    </r>
  </si>
  <si>
    <r>
      <t xml:space="preserve">Ability to use the telephone:
</t>
    </r>
    <r>
      <rPr>
        <sz val="8"/>
        <color theme="1" tint="0.34998626667073579"/>
        <rFont val="Calibri"/>
        <family val="2"/>
        <scheme val="minor"/>
      </rPr>
      <t>I don't have a telephone;
I use the telephone on my own, I look for and dial the numbers;
I dial a small number of well-known phone numbers;
I answer the telephone, but do not make calls;
I cannot use the telephone</t>
    </r>
  </si>
  <si>
    <r>
      <t xml:space="preserve">Moyen de transport :
</t>
    </r>
    <r>
      <rPr>
        <sz val="8"/>
        <color theme="1" tint="0.34998626667073579"/>
        <rFont val="Calibri"/>
        <family val="2"/>
        <scheme val="minor"/>
      </rPr>
      <t>Je peux voyager seul(e) et de façon indépendante (par les transports en commun ou avec ma propre voiture)
Je peux me déplacer seul(e) en taxi, pas en autobus
Je peux prendre les transports en commun si je suis accompagné(e)
Transport limité au taxi ou à la voiture, en étant accompagné(e)
Je ne me déplace pas du tout</t>
    </r>
  </si>
  <si>
    <r>
      <t xml:space="preserve">Means of transport:
</t>
    </r>
    <r>
      <rPr>
        <sz val="8"/>
        <color theme="1" tint="0.34998626667073579"/>
        <rFont val="Calibri"/>
        <family val="2"/>
        <scheme val="minor"/>
      </rPr>
      <t>I am able to travel alone independently (using public transport or my own vehicle)
I can travel alone by taxi, but not by bus
I can take public transport if I am accompanied
Transport limited to taxi or car, if accompanied
I don't get out at all</t>
    </r>
  </si>
  <si>
    <r>
      <t xml:space="preserve">Responsabilité pour la prise de médicaments :
</t>
    </r>
    <r>
      <rPr>
        <sz val="8"/>
        <color theme="1" tint="0.34998626667073579"/>
        <rFont val="Calibri"/>
        <family val="2"/>
        <scheme val="minor"/>
      </rPr>
      <t>Je ne prends jamais de médicaments
Je m'occupe moi-même de la prise : dose et horaires
Je peux les prendre moi-même, s'ils sont préparés et dosés à l'avance
Je suis incapable de les prendre moi-même</t>
    </r>
  </si>
  <si>
    <r>
      <t xml:space="preserve">Responsibility for taking medicines:
</t>
    </r>
    <r>
      <rPr>
        <sz val="8"/>
        <color theme="1" tint="0.34998626667073579"/>
        <rFont val="Calibri"/>
        <family val="2"/>
        <scheme val="minor"/>
      </rPr>
      <t>I never take any medicine;
I manage my medicines myself: dose and times;
I can take them myself if they are dosed and prepared in advance;
I am unable of taking them myself</t>
    </r>
  </si>
  <si>
    <r>
      <t xml:space="preserve">Capacité à gérer son budget :
</t>
    </r>
    <r>
      <rPr>
        <sz val="8"/>
        <color theme="1" tint="0.34998626667073579"/>
        <rFont val="Calibri"/>
        <family val="2"/>
        <scheme val="minor"/>
      </rPr>
      <t>Je suis totalement autonome (gérer le budget, faire les chèques, payer des factures…)
Je me débrouille pour les dépenses au jour le jour, mais j'ai besoin d'aide pour gérer mon budget à long terme
Je suis incapable de gérer l'argent nécessaire à payer mes dépenses au jour le jour</t>
    </r>
  </si>
  <si>
    <r>
      <t xml:space="preserve">Budget management:
</t>
    </r>
    <r>
      <rPr>
        <sz val="8"/>
        <color theme="1" tint="0.34998626667073579"/>
        <rFont val="Calibri"/>
        <family val="2"/>
        <scheme val="minor"/>
      </rPr>
      <t>I am fully autonomous (I can manage my budget, write cheques, pay my bills, etc.);
I can manage my everyday expenses, but I need help managing my long-term budget;
I am unable to manage the money needed to pay my expenses on a daily basis</t>
    </r>
  </si>
  <si>
    <t>Th</t>
  </si>
  <si>
    <t>Items supplémentaires</t>
  </si>
  <si>
    <t>Additional items</t>
  </si>
  <si>
    <r>
      <t xml:space="preserve">Remplissez-vous vous-même votre déclaration d'impôts ? 
</t>
    </r>
    <r>
      <rPr>
        <b/>
        <sz val="8"/>
        <color theme="1" tint="0.499984740745262"/>
        <rFont val="Calibri"/>
        <family val="2"/>
        <scheme val="minor"/>
      </rPr>
      <t>- [Oui ; Non, je ne le fais plus ; Non, je ne l'ai jamais fait]</t>
    </r>
  </si>
  <si>
    <r>
      <t xml:space="preserve">Do you fill-in yourself your tax return ? 
</t>
    </r>
    <r>
      <rPr>
        <b/>
        <sz val="8"/>
        <color theme="1" tint="0.499984740745262"/>
        <rFont val="Calibri"/>
        <family val="2"/>
        <scheme val="minor"/>
      </rPr>
      <t>- [Yes ; No, I don't do it anymore ; No, I have never done it]</t>
    </r>
  </si>
  <si>
    <t>CAH_SENIOR_IADLDeclarImpot</t>
  </si>
  <si>
    <r>
      <t xml:space="preserve">Actuellement, utilisez-vous une carte de paiement (carte bleue, visa, etc.) ? 
</t>
    </r>
    <r>
      <rPr>
        <b/>
        <sz val="8"/>
        <color theme="1" tint="0.499984740745262"/>
        <rFont val="Calibri"/>
        <family val="2"/>
        <scheme val="minor"/>
      </rPr>
      <t>- [Oui ; Non, j'ai arrêté de l'utiliser ; Non, je n'en ai jamais eu]</t>
    </r>
  </si>
  <si>
    <r>
      <t xml:space="preserve">Do you use a payment card (credit card, visa, etc.)? 
</t>
    </r>
    <r>
      <rPr>
        <b/>
        <sz val="8"/>
        <color theme="1" tint="0.499984740745262"/>
        <rFont val="Calibri"/>
        <family val="2"/>
        <scheme val="minor"/>
      </rPr>
      <t>- [Yes ; No, I gave up from using it ; No, I have never had one]</t>
    </r>
  </si>
  <si>
    <t>CAH_SENIOR_IADLCartePaie</t>
  </si>
  <si>
    <t>SSQ</t>
  </si>
  <si>
    <r>
      <t>Orientation dans le temps</t>
    </r>
    <r>
      <rPr>
        <sz val="8"/>
        <color rgb="FF993366"/>
        <rFont val="Calibri"/>
        <family val="2"/>
        <scheme val="minor"/>
      </rPr>
      <t xml:space="preserve"> (1 pt par réponse juste - maximum 5 pts) -</t>
    </r>
    <r>
      <rPr>
        <b/>
        <sz val="8"/>
        <color rgb="FF993366"/>
        <rFont val="Calibri"/>
        <family val="2"/>
        <scheme val="minor"/>
      </rPr>
      <t xml:space="preserve"> SCORE |__| / 5</t>
    </r>
  </si>
  <si>
    <r>
      <t>Orientation in time</t>
    </r>
    <r>
      <rPr>
        <sz val="8"/>
        <color rgb="FF993366"/>
        <rFont val="Calibri"/>
        <family val="2"/>
        <scheme val="minor"/>
      </rPr>
      <t xml:space="preserve"> (1 pt per correct answer - maximum 5 pts) -</t>
    </r>
    <r>
      <rPr>
        <b/>
        <sz val="8"/>
        <color rgb="FF993366"/>
        <rFont val="Calibri"/>
        <family val="2"/>
        <scheme val="minor"/>
      </rPr>
      <t xml:space="preserve"> SCORE |__| / 5</t>
    </r>
  </si>
  <si>
    <r>
      <t>Orientation dans l'espace</t>
    </r>
    <r>
      <rPr>
        <sz val="8"/>
        <color rgb="FF993366"/>
        <rFont val="Calibri"/>
        <family val="2"/>
        <scheme val="minor"/>
      </rPr>
      <t xml:space="preserve"> (1 pt par réponse juste - maximum : 5 pts) -</t>
    </r>
    <r>
      <rPr>
        <b/>
        <sz val="8"/>
        <color rgb="FF993366"/>
        <rFont val="Calibri"/>
        <family val="2"/>
        <scheme val="minor"/>
      </rPr>
      <t xml:space="preserve"> SCORE |__| / 5</t>
    </r>
  </si>
  <si>
    <r>
      <t>Spatial orientation</t>
    </r>
    <r>
      <rPr>
        <sz val="8"/>
        <color rgb="FF993366"/>
        <rFont val="Calibri"/>
        <family val="2"/>
        <scheme val="minor"/>
      </rPr>
      <t xml:space="preserve"> (1 pt per correct answer - maximum: 5 pts) -</t>
    </r>
    <r>
      <rPr>
        <b/>
        <sz val="8"/>
        <color rgb="FF993366"/>
        <rFont val="Calibri"/>
        <family val="2"/>
        <scheme val="minor"/>
      </rPr>
      <t xml:space="preserve"> SCORE |__| / 5</t>
    </r>
  </si>
  <si>
    <t>"I'm going to tell you three words; I want you to repeat them to me and try to remember them because I'll ask you again later: lemon, key, balloon."</t>
  </si>
  <si>
    <r>
      <t xml:space="preserve">Apprentissage </t>
    </r>
    <r>
      <rPr>
        <sz val="8"/>
        <color rgb="FF993366"/>
        <rFont val="Calibri"/>
        <family val="2"/>
        <scheme val="minor"/>
      </rPr>
      <t xml:space="preserve">(1 pt par mot répété correctement - maximum : 3 pts) - </t>
    </r>
    <r>
      <rPr>
        <b/>
        <sz val="8"/>
        <color rgb="FF993366"/>
        <rFont val="Calibri"/>
        <family val="2"/>
        <scheme val="minor"/>
      </rPr>
      <t>SCORE |__| / 3</t>
    </r>
  </si>
  <si>
    <r>
      <t xml:space="preserve">Learning </t>
    </r>
    <r>
      <rPr>
        <sz val="8"/>
        <color rgb="FF993366"/>
        <rFont val="Calibri"/>
        <family val="2"/>
        <scheme val="minor"/>
      </rPr>
      <t>(1 pt per word correctly repeated - maximum: 3 pts) -</t>
    </r>
    <r>
      <rPr>
        <b/>
        <sz val="8"/>
        <color rgb="FF993366"/>
        <rFont val="Calibri"/>
        <family val="2"/>
        <scheme val="minor"/>
      </rPr>
      <t xml:space="preserve"> SCORE |__| / 3</t>
    </r>
  </si>
  <si>
    <t>Le score correspond au nombre de lettres dans la bonne position, mais ce chiffre ne doit pas figurer dans le score global.</t>
  </si>
  <si>
    <t>The score corresponds to the number of letters in the correct position, but this number is not used in the overall score.</t>
  </si>
  <si>
    <r>
      <t xml:space="preserve">Attention et calcul </t>
    </r>
    <r>
      <rPr>
        <sz val="8"/>
        <color rgb="FF993366"/>
        <rFont val="Calibri"/>
        <family val="2"/>
        <scheme val="minor"/>
      </rPr>
      <t xml:space="preserve">(1 pt par soustraction exacte - maximum 5 pts) - </t>
    </r>
    <r>
      <rPr>
        <b/>
        <sz val="8"/>
        <color rgb="FF993366"/>
        <rFont val="Calibri"/>
        <family val="2"/>
        <scheme val="minor"/>
      </rPr>
      <t>SCORE |__| / 5</t>
    </r>
  </si>
  <si>
    <r>
      <t xml:space="preserve">Rappel </t>
    </r>
    <r>
      <rPr>
        <sz val="8"/>
        <color rgb="FF993366"/>
        <rFont val="Calibri"/>
        <family val="2"/>
        <scheme val="minor"/>
      </rPr>
      <t xml:space="preserve">(1 pt par mot rappelé - maximum 3 pts) - </t>
    </r>
    <r>
      <rPr>
        <b/>
        <sz val="8"/>
        <color rgb="FF993366"/>
        <rFont val="Calibri"/>
        <family val="2"/>
        <scheme val="minor"/>
      </rPr>
      <t>SCORE |__| / 3</t>
    </r>
  </si>
  <si>
    <t>24) "Ecoutez bien et répétez après moi : pas de "mais, de si, ni de et" [coter 0 ou 1]</t>
  </si>
  <si>
    <t>24) "Listen carefully and repeat after me: ‘No ifs, ands, or buts" [score 0 or 1]</t>
  </si>
  <si>
    <t>28) Tendre au sujet une feuille de papier sur laquelle est écrit en gros caractères : "FERMEZ LES YEUX" et dites au sujet :"Faites ce qui est écrit". [coter 0 ou 1si consigne exécutée]</t>
  </si>
  <si>
    <t>28) Hold up in front of the subject a sheet of paper on which the following is written in large characters: "CLOSE YOUR EYES" and say to the subject: "Please read this and do what it says". [score 0 or 1 if instruction followed]</t>
  </si>
  <si>
    <t>29) Hand the subject a sheet of paper and a pen, saying: "Make up and write a sentence about anything.” (This sentence must
contain a noun and a verb.)" [score 0 or 1]</t>
  </si>
  <si>
    <t>Langage - SCORE |__| / 8</t>
  </si>
  <si>
    <t>Language - SCORE |__| / 8</t>
  </si>
  <si>
    <r>
      <t xml:space="preserve">Praxies constructives </t>
    </r>
    <r>
      <rPr>
        <sz val="8"/>
        <color rgb="FF993366"/>
        <rFont val="Calibri"/>
        <family val="2"/>
        <scheme val="minor"/>
      </rPr>
      <t xml:space="preserve">(1 pt si tous les angles sont présents ainsi que l'intersection de 2 côtés différents) </t>
    </r>
    <r>
      <rPr>
        <b/>
        <sz val="8"/>
        <color rgb="FF993366"/>
        <rFont val="Calibri"/>
        <family val="2"/>
        <scheme val="minor"/>
      </rPr>
      <t xml:space="preserve">- SCORE |__| /1 </t>
    </r>
  </si>
  <si>
    <r>
      <t xml:space="preserve">Constructive praxia </t>
    </r>
    <r>
      <rPr>
        <sz val="8"/>
        <color rgb="FF993366"/>
        <rFont val="Calibri"/>
        <family val="2"/>
        <scheme val="minor"/>
      </rPr>
      <t xml:space="preserve">(1 pt if all angles are represented, along with the intersection of 2 different sides) </t>
    </r>
    <r>
      <rPr>
        <b/>
        <sz val="8"/>
        <color rgb="FF993366"/>
        <rFont val="Calibri"/>
        <family val="2"/>
        <scheme val="minor"/>
      </rPr>
      <t xml:space="preserve">- SCORE |__| /1 </t>
    </r>
  </si>
  <si>
    <t>MMSE - SCORE TOTAL |__|__| / 130</t>
  </si>
  <si>
    <t>MMSE - TOTAL SCORE |__|__| / 130</t>
  </si>
  <si>
    <t>Test taken? Yes/ No</t>
  </si>
  <si>
    <t>Test passé ? Oui, complet / Oui, incomplet / Non</t>
  </si>
  <si>
    <t>Test taken? Yes, complete / Yes, incomplete / No</t>
  </si>
  <si>
    <t>Problème de compréhension du français</t>
  </si>
  <si>
    <t>Problem understanding French</t>
  </si>
  <si>
    <t>Abandonment/refusal</t>
  </si>
  <si>
    <r>
      <t>Réponses (en colonnes) :</t>
    </r>
    <r>
      <rPr>
        <sz val="8"/>
        <color rgb="FF993366"/>
        <rFont val="Calibri"/>
        <family val="2"/>
        <scheme val="minor"/>
      </rPr>
      <t xml:space="preserve">
[RIM] [Rappel 1 : [RL1] [RI1]] [Rappel 2 : [RL2] [RI2]] [Rappel 3 : [RL3] [RI3]] [Rappel différé : [RLD] [RID]]</t>
    </r>
  </si>
  <si>
    <r>
      <t>Answers (in columns):</t>
    </r>
    <r>
      <rPr>
        <sz val="8"/>
        <color rgb="FF993366"/>
        <rFont val="Calibri"/>
        <family val="2"/>
        <scheme val="minor"/>
      </rPr>
      <t xml:space="preserve">
[RIM] [Recall 1: [RL1] [RI1]] [Recall 2: [RL2] [RI2]] [Recall 3: [RL3] [RI3]] [Delayed recall: [RLD] [RID]]</t>
    </r>
  </si>
  <si>
    <t>Propositions (en lignes) :</t>
  </si>
  <si>
    <t>Proposals (rows)</t>
  </si>
  <si>
    <t>ser</t>
  </si>
  <si>
    <t>[CATEGORIE] &gt; [Item] =&gt; Liste A / Liste C</t>
  </si>
  <si>
    <t>Free immediate recall</t>
  </si>
  <si>
    <t>Rappel libre 1 score nombre de mots - RL1</t>
  </si>
  <si>
    <t>Free recall 1 score (number of words) - FR1</t>
  </si>
  <si>
    <t>Rappel indicé 1 score nombre de mots - RI1</t>
  </si>
  <si>
    <t>Cued recall score 1 (number of words) - CR1</t>
  </si>
  <si>
    <t>Rappel libre 2 score nombre de mots - RL2</t>
  </si>
  <si>
    <t>Free recall 2 score (number of words) - FR2</t>
  </si>
  <si>
    <t>Rappel indicé 2 score nombre de mots - RI2</t>
  </si>
  <si>
    <t>Cued recall score 2 (number of words) - CR2</t>
  </si>
  <si>
    <t>Rappel libre 3 score nombre de mots - RL3</t>
  </si>
  <si>
    <t>Free recall 3 score (number of words) - FR3</t>
  </si>
  <si>
    <t>Rappel indicé 3 score nombre de mots - RI3</t>
  </si>
  <si>
    <t>Cued recall score 3 (number of words) - CR3</t>
  </si>
  <si>
    <t>Rappel différé libre score nombre de mots - RL4</t>
  </si>
  <si>
    <t>Delayed free recall score (number of words) - DFR</t>
  </si>
  <si>
    <t>Rappel différé indicé score nombre de mots - RI4</t>
  </si>
  <si>
    <t>Delayed cued recall score (number of words) - DCR</t>
  </si>
  <si>
    <t>Score - Rappel 1 (score RL1 + score RI1)</t>
  </si>
  <si>
    <t>Score - Recall 1 (score FR1 + score CR1)</t>
  </si>
  <si>
    <t>Score - Rappel 2 (score RL2 + score RI2)</t>
  </si>
  <si>
    <t>Score - Recall 2 (score FR2 + score CR2)</t>
  </si>
  <si>
    <t>Score - Rappel 3 (score RL3 + score RI3)</t>
  </si>
  <si>
    <t>Score - Recall 3 (score FR3 + score CR3)</t>
  </si>
  <si>
    <t>Score - Rappel différé (score RL4 + score RI4)</t>
  </si>
  <si>
    <t>Score - Delayed recall (score DFR + score DCR)</t>
  </si>
  <si>
    <t>Intrusion Free recall 1</t>
  </si>
  <si>
    <t>Intrusion Cued recall 1</t>
  </si>
  <si>
    <t>Intrusion Free recall 2</t>
  </si>
  <si>
    <t>Intrusion cued recall 2</t>
  </si>
  <si>
    <t>Intrusion Free recall 3</t>
  </si>
  <si>
    <t>Intrusion Cued recall 3</t>
  </si>
  <si>
    <t>Intrusion Delayed free recall</t>
  </si>
  <si>
    <t>Intrusion Delayed cued recall</t>
  </si>
  <si>
    <t>Doublons Free recall 1</t>
  </si>
  <si>
    <t>Doublons Cued recall 1</t>
  </si>
  <si>
    <t>Doublons Free recall 2</t>
  </si>
  <si>
    <t>Doublons Cued recall 2</t>
  </si>
  <si>
    <t>Doublons Free recall 3</t>
  </si>
  <si>
    <t>Doublons Cued recall 3</t>
  </si>
  <si>
    <t>Doublons Delayed free recall</t>
  </si>
  <si>
    <t>Doublons Delayed cued recall</t>
  </si>
  <si>
    <t>Correspond à l'ensemble des mots trouvés Rappel indicé immédiat</t>
  </si>
  <si>
    <t>Corresponds to the set of words found Immediate indexed recall</t>
  </si>
  <si>
    <t>Correspond à l'ensemble des mots trouvés Rappel libre 1</t>
  </si>
  <si>
    <t>Corresponds to the set of words found Free recall 1</t>
  </si>
  <si>
    <t>Correspond à l'ensemble des mots trouvés Rappel indicé 1</t>
  </si>
  <si>
    <t>Corresponds to the set of words found Cued recall 1</t>
  </si>
  <si>
    <t>Correspond à l'ensemble des mots trouvés Rappel libre 2</t>
  </si>
  <si>
    <t>Corresponds to the set of words found Free recall 2</t>
  </si>
  <si>
    <t>Correspond à l'ensemble des mots trouvés Rappel indicé 2</t>
  </si>
  <si>
    <t>Corresponds to the set of words found Cued recall 2</t>
  </si>
  <si>
    <t>Correspond à l'ensemble des mots trouvés Rappel libre 3</t>
  </si>
  <si>
    <t>Corresponds to the set of words found Free recall 3</t>
  </si>
  <si>
    <t>Correspond à l'ensemble des mots trouvés Rappel indicé 3</t>
  </si>
  <si>
    <t>Corresponds to the set of words found Cued recall 3</t>
  </si>
  <si>
    <t>Correspond à l'ensemble des mots trouvés Rappel libre différé</t>
  </si>
  <si>
    <t>Corresponds to the set of words found Delayed free recall</t>
  </si>
  <si>
    <t>Correspond à l'ensemble des mots trouvés Rappel indicé différé</t>
  </si>
  <si>
    <t>Corresponds to the set of words found Delayed cued recall</t>
  </si>
  <si>
    <t>Incapacité à lire ou écrire</t>
  </si>
  <si>
    <t>Unable to read or write</t>
  </si>
  <si>
    <t>Date de mise à jour / création</t>
  </si>
  <si>
    <t>Temps de réalisation : |__|__| secondes</t>
  </si>
  <si>
    <t>Completion time: |__|__| seconds</t>
  </si>
  <si>
    <t>Codes de WECHSLER (sous-item de la WAIS-R)</t>
  </si>
  <si>
    <t>WECHSLER codes (WAIS-R sub-item)</t>
  </si>
  <si>
    <t>SER</t>
  </si>
  <si>
    <t>BALANCE TEST UNIPODAL STATION</t>
  </si>
  <si>
    <t>Jambe d'appui durant le test : Droite / Gauche</t>
  </si>
  <si>
    <t>Body-bearing leg during the test: Right/Left</t>
  </si>
  <si>
    <t>Test réussi 30 secondes : O / N</t>
  </si>
  <si>
    <t>Test successful 30 seconds: Y/N</t>
  </si>
  <si>
    <t>Si non, durée du test : |__|__|, |__| secondes</t>
  </si>
  <si>
    <t>If not, test duration: |__|__|.|__| seconds</t>
  </si>
  <si>
    <t>Special conditions of execution, remarks? Y/N, if yes which one(s) :</t>
  </si>
  <si>
    <t>Test taken? Yes/No</t>
  </si>
  <si>
    <t>Test passé ? Oui, complet / Non</t>
  </si>
  <si>
    <t>Test taken? Yes, complete / No</t>
  </si>
  <si>
    <t>Durée de la marche normale |__|__|, |__| m/secondes</t>
  </si>
  <si>
    <t>Normal walking time |__|__|.|__| m/seconds</t>
  </si>
  <si>
    <t>Durée de la marche rapide |__|__|, |__| m/secondes</t>
  </si>
  <si>
    <t>Fast walking time |__|__|.|__| m/seconds</t>
  </si>
  <si>
    <t>STh</t>
  </si>
  <si>
    <t>Nombre de répétitions |__|__|</t>
  </si>
  <si>
    <t>Number of repeats |__|__|</t>
  </si>
  <si>
    <t>Score final |__|__|</t>
  </si>
  <si>
    <t>Final score |__|__|</t>
  </si>
  <si>
    <t>If no, reason:</t>
  </si>
  <si>
    <t>Main utilisée : Droite / Gauche</t>
  </si>
  <si>
    <t>Hand used: Right/Left</t>
  </si>
  <si>
    <t>[Test 1 |__|__|__| impulsions]</t>
  </si>
  <si>
    <t>[Test 1 |__|__|__| impulses]</t>
  </si>
  <si>
    <t>[Test 2 |__|__|__| impulsions]</t>
  </si>
  <si>
    <t>[Test 2 |__|__|__| impulses]</t>
  </si>
  <si>
    <t>[Test 3 |__|__|__| impulsions]</t>
  </si>
  <si>
    <t>[Test 3 |__|__|__| impulses]</t>
  </si>
  <si>
    <t>[Test 1 |__|__| kg]</t>
  </si>
  <si>
    <t>[Test 2 |__|__| kgs]</t>
  </si>
  <si>
    <t>[Test 2 |__|__| kg]</t>
  </si>
  <si>
    <t>[Test 3 |__|__| kg]</t>
  </si>
  <si>
    <t>[Test 3 ||__|__| kg]</t>
  </si>
  <si>
    <t>ACUITE VISUELLE</t>
  </si>
  <si>
    <t>VISUAL ACUITY</t>
  </si>
  <si>
    <t>POUR LES 45 ANS ET PLUS : IADL</t>
  </si>
  <si>
    <t>FOR 45 AND OVER: IADL</t>
  </si>
  <si>
    <t>POUR LES 45 ANS ET PLUS : TESTS COGNITIFS</t>
  </si>
  <si>
    <t>FOR 45 AND OVER: COGNITIVE TESTS</t>
  </si>
  <si>
    <t>GROBER AND BUSCHKE RL/RI-16 TEST
protocol template for the basic version</t>
  </si>
  <si>
    <t>POUR LES 45 ANS ET PLUS : TESTS PHYSIQUES</t>
  </si>
  <si>
    <t>FOR 45 AND OVER: PHYSICAL TESTS</t>
  </si>
  <si>
    <t>Durée du jeûne entre le dernier repas et le prélèvement (HH:MM)</t>
  </si>
  <si>
    <t>Durée du jeûne entre le dernier repas et le recueil (HH:MM)</t>
  </si>
  <si>
    <t>Domicile : Quelle quantité en buvez-vous par jour (en litres) ?</t>
  </si>
  <si>
    <t>Extérieur : Quelle quantité en buvez-vous par jour (en litres) ?</t>
  </si>
  <si>
    <t>IMC (Variable calculée) (kg/m2)</t>
  </si>
  <si>
    <t>Fast duration between the last meal and the collection (HH:MM)</t>
  </si>
  <si>
    <t>AQ_AV18_Victime</t>
  </si>
  <si>
    <t>PARACL_AUD_AuDr500_CTRL ; PARACL_AUD_AuDr1000_CTRL ; PARACL_AUD_AuDr2000_CTRL ; PARACL_AUD_AuDr4000_CTRL ; PARACL_AUD_AuDr8000_CTRL</t>
  </si>
  <si>
    <t>AQ_VIEIL_CartePaie</t>
  </si>
  <si>
    <t>PARACL_TAR_TenArtSysBraRefDr_PXY ; PARACL_TAR_TenArtDiaBraRefDr_PXY</t>
  </si>
  <si>
    <t>PARACL_TAR_TenArtSysBraRefGa_PXY ; PARACL_TAR_TenArtDiaBraRefGa_PXY</t>
  </si>
  <si>
    <t>PARACL_SPI_CriRepr_cal</t>
  </si>
  <si>
    <t>AQ_ALIM_LegFraisBio</t>
  </si>
  <si>
    <t>Cognitive and physical tests (FOR 45 AND OVER)</t>
  </si>
  <si>
    <t>AQ_AV18_ParentFreqCoupEux</t>
  </si>
  <si>
    <t>AQ_AV18_ParentFreqCoupMoi</t>
  </si>
  <si>
    <t>AQ_AV18_ParentFreqCrieMoi</t>
  </si>
  <si>
    <t>AQ_AV18_QlqFreqSexMoi</t>
  </si>
  <si>
    <t>AQ_AV18_QlqFreqSexLui</t>
  </si>
  <si>
    <t>AQ_AV18_QlqFreqForceSex</t>
  </si>
  <si>
    <t>AQ_FOYVIE_logquoiF</t>
  </si>
  <si>
    <t>Constances - Follow-up data</t>
  </si>
  <si>
    <t>Constances - Données de suivi</t>
  </si>
  <si>
    <r>
      <t xml:space="preserve">Constances - </t>
    </r>
    <r>
      <rPr>
        <i/>
        <sz val="10"/>
        <color rgb="FFFFFFFF"/>
        <rFont val="Arial"/>
        <family val="2"/>
      </rPr>
      <t>Données de suivi</t>
    </r>
  </si>
  <si>
    <r>
      <t>Constances -</t>
    </r>
    <r>
      <rPr>
        <i/>
        <sz val="10"/>
        <color rgb="FFFFFFFF"/>
        <rFont val="Arial"/>
        <family val="2"/>
      </rPr>
      <t xml:space="preserve"> Follow-up data</t>
    </r>
  </si>
  <si>
    <t>PARACL_AUD_AuGa500_CTRL ; PARACL_AUD_AuGa1000_CTRL ; PARACL_AUD_AuGa2000_CTRL ; PARACL_AUD_AuGa4000_CTRL ; PARACL_AUD_AuGa8000_CTRL</t>
  </si>
  <si>
    <t>Couverture complémentaire : O/N/Ne sait pas</t>
  </si>
  <si>
    <t>and socio-economic data collected at the Health Center</t>
  </si>
  <si>
    <t>Number of incorrect moves |__|__|</t>
  </si>
  <si>
    <t>CAH_SENIOR_TMA_BadDep</t>
  </si>
  <si>
    <t>CAH_SENIOR_TMA_Erreur</t>
  </si>
  <si>
    <t>CAH_SENIOR_TMB_Erreur</t>
  </si>
  <si>
    <t>Nombre d'erreurs |__|__|</t>
  </si>
  <si>
    <t>Number of errors |__|__|</t>
  </si>
  <si>
    <t>Apart from regular brushing, how many days in the last week have you used a complementary means (dental floss, interdental brushes, hydropulsive, etc.) to clean your teeth?
- [0 day ; 1 day ; 2 days ; 3 days ; 4 days ; 5 days ; 6 days ; 7 days]</t>
  </si>
  <si>
    <t>s22</t>
  </si>
  <si>
    <t>Si vous occupez actuellement un emploi :</t>
  </si>
  <si>
    <t>Utilisez-vous des e-liquides CBD (cannabidiol) ?
-[Oui;Non]</t>
  </si>
  <si>
    <t>Si oui, à quelle concentration ?
-[Inférieure à 300 mg/ml;Supérieure ou égale à 300 mg/ml]</t>
  </si>
  <si>
    <t>AQ_COMPORT_CBD</t>
  </si>
  <si>
    <t>AQ_COMPORT_CBDDose</t>
  </si>
  <si>
    <t>Revenus professionnels</t>
  </si>
  <si>
    <t>Indemnités ou allocations de chômage</t>
  </si>
  <si>
    <t>Pension(s) de retraite, pension(s) de réversion, allocation(s) de pré-retraite, allocation(s) du minimum vieillesse, allocation de solidarité aux personnes âgées…</t>
  </si>
  <si>
    <t>Indemnités journalières de l’Assurance maladie en cas de maladie, maladie professionnelle, accident du travail, maternité ou paternité ou adoption</t>
  </si>
  <si>
    <t>Allocations(s): familiales, au logement, de solidarité / insertion, pension d'invalidité, rente d'incapacité…</t>
  </si>
  <si>
    <t>Bourse, aide pour financer ses études</t>
  </si>
  <si>
    <t>Aide régulière de la famille ou de proches</t>
  </si>
  <si>
    <t>Revenus du capital (loyers, dividendes…)</t>
  </si>
  <si>
    <t>Sans revenus personnels ou uniquement ceux du (de la) conjoint(e)</t>
  </si>
  <si>
    <t xml:space="preserve">Autre, précisez : </t>
  </si>
  <si>
    <t>Quelle est l'origine de vos revenus personnels ? 
(plusieurs réponses possibles)</t>
  </si>
  <si>
    <t>AQ_FOYVIE_OrigResRvProf</t>
  </si>
  <si>
    <t>AQ_FOYVIE_OrigResChom</t>
  </si>
  <si>
    <t>AQ_FOYVIE_OrigResRetr</t>
  </si>
  <si>
    <t>AQ_FOYVIE_OrigResAssMal</t>
  </si>
  <si>
    <t>AQ_FOYVIE_OrigResAdHand</t>
  </si>
  <si>
    <t>AQ_FOYVIE_OrigResBourse</t>
  </si>
  <si>
    <t>AQ_FOYVIE_OrigResProch</t>
  </si>
  <si>
    <t>AQ_FOYVIE_OrigResCapit</t>
  </si>
  <si>
    <t>AQ_FOYVIE_OrigResSsRev</t>
  </si>
  <si>
    <t>AQ_FOYVIE_OrigResAut; AQ_FOYVIE_OrigResAutPs</t>
  </si>
  <si>
    <t>AQ_FOYVIE_ActSitFinanc</t>
  </si>
  <si>
    <t>Si elle s’est améliorée ou dégradée, pensez-vous que cela soit lié à la crise sanitaire ?:-[Oui; Non; Je ne sais pas]</t>
  </si>
  <si>
    <t>AQ_FOYVIE_SitFinancModif</t>
  </si>
  <si>
    <t>Un autre membre de votre foyer fait-il partie de la cohorte Constances ?: -[Oui, Non, Non concernée, Je ne souhaite pas répondre]</t>
  </si>
  <si>
    <t>AQ_FOYVIE_CstFoyer</t>
  </si>
  <si>
    <t>Si oui, s’agit-il (plusieurs réponses possibles) :</t>
  </si>
  <si>
    <t>De votre conjoint(e)</t>
  </si>
  <si>
    <t>D’un de vos enfants</t>
  </si>
  <si>
    <t>D’un de vos parents</t>
  </si>
  <si>
    <t>AQ_FOYVIE_CstFoyerAutre</t>
  </si>
  <si>
    <t>AQ_FOYVIE_CstFoyerPar</t>
  </si>
  <si>
    <t>AQ_FOYVIE_CstFoyerEnf</t>
  </si>
  <si>
    <t>AQ_FOYVIE_CstFoyerConj</t>
  </si>
  <si>
    <t>INFECTION A LA COVID 19</t>
  </si>
  <si>
    <t>Avant mars 2020</t>
  </si>
  <si>
    <t>Entre mars et juin 2020</t>
  </si>
  <si>
    <t>En juillet ou août 2020</t>
  </si>
  <si>
    <t>Entre septembre et décembre 2020</t>
  </si>
  <si>
    <t>Entre janvier et juin 2021</t>
  </si>
  <si>
    <t>Entre juillet et décembre 2021</t>
  </si>
  <si>
    <t>Je ne sais pas à quelle période</t>
  </si>
  <si>
    <t>AQ_SANTE_CovEu</t>
  </si>
  <si>
    <t>AQ_SANTE_CovD202003Av; AQ_SANTE_Cov202003Av</t>
  </si>
  <si>
    <t>AQ_SANTE_CovD20200306En; AQ_SANTE_Cov20200306En</t>
  </si>
  <si>
    <t>AQ_SANTE_CovD20200708En; AQ_SANTE_Cov20200708En</t>
  </si>
  <si>
    <t>AQ_SANTE_CovD20200912En; AQ_SANTE_Cov20200912En</t>
  </si>
  <si>
    <t>AQ_SANTE_CovD20210106En; AQ_SANTE_Cov20210106En</t>
  </si>
  <si>
    <t>AQ_SANTE_CovD20210712En; AQ_SANTE_Cov20210712En</t>
  </si>
  <si>
    <t>AQ_SANTE_CovD2022AtNow; AQ_SANTE_Cov2022AtNow</t>
  </si>
  <si>
    <t>AQ_SANTE_CovDQdNsp; AQ_SANTE_CovQdNsp</t>
  </si>
  <si>
    <t>Avez-vous reçu de l’oxygène à cause de votre infection (à l’hôpital ou à domicile) ?
[Oui; Non]</t>
  </si>
  <si>
    <t>Êtes-vous resté(e) plus d’une nuit à l’hôpital à cause de votre infection ?
[Oui; Non]</t>
  </si>
  <si>
    <t>Entre janvier 2022 et aujourd’hui</t>
  </si>
  <si>
    <t>AQ_SANTE_CovInfOxygene</t>
  </si>
  <si>
    <t>AQ_SANTE_CovInfPlus1Nuit</t>
  </si>
  <si>
    <t>AQ_SANTE_CovReanime</t>
  </si>
  <si>
    <t>AQ_SANTE_CovAdmSoins</t>
  </si>
  <si>
    <t>Avez-vous reçu au moins une injection de vaccin contre la Covid-19 ?
[Oui; Non; Je ne sais pas]</t>
  </si>
  <si>
    <t>Si oui</t>
  </si>
  <si>
    <t>Quel(s) type(s) de vaccin avez-vous reçu(s) ? (plusieurs réponses possibles)</t>
  </si>
  <si>
    <t>AQ_SANTE_Cov1Injection</t>
  </si>
  <si>
    <t>AQ_SANTE_CovInjNbDose</t>
  </si>
  <si>
    <t>AQ_SANTE_CovVacPfizer</t>
  </si>
  <si>
    <t>AQ_SANTE_CovVacModerna</t>
  </si>
  <si>
    <t>AQ_SANTE_CovVacAstra</t>
  </si>
  <si>
    <t>AQ_SANTE_CovVacJohn</t>
  </si>
  <si>
    <t>AQ_SANTE_CovVacAutre</t>
  </si>
  <si>
    <t>AQ_SANTE_CovVacNsp</t>
  </si>
  <si>
    <t>La crise sanitaire a-t-elle eu un impact vos conditions de travail ?
[Oui, elles se sont améliorées; Oui, elles se sont détériorées; Non; Non concerné(e)]</t>
  </si>
  <si>
    <t>Habituellement*, effectuez-vous du télétravail ou travail à distance dans le cadre de votre emploi actuel ? 
(* : période sans règles spécifi ques fi xées par le gouvernement en raison de la situation sanitaire) 
- [Oui, à temps complet; 
Oui, à temps partiel; 
Non, mais c’est un choix personnel, je pourrais en faire si je le souhaitais; 
Non, mon employeur ne le permet pas, mais je souhaiterais en faire;
 Non, l’emploi que j’exerce n’est pas réalisable à distance.]</t>
  </si>
  <si>
    <t>Si oui (à temps complet ou partiel), par rapport à avant mars 2020, en faites-vous actuellement : 
- [Plus; Autant; Moins; Non concerné (e)]</t>
  </si>
  <si>
    <t>Actuellement, travaillez-vous pour une plateforme numérique (de services/biens sur Internet) ? 
-[Oui; Non]</t>
  </si>
  <si>
    <t>Si oui, de quel(s) type(s) de plateforme s’agit-il ? (plusieurs réponses possibles):</t>
  </si>
  <si>
    <t>Autre(s), précisez :</t>
  </si>
  <si>
    <t>De transports (Uber…);</t>
  </si>
  <si>
    <t>De livraison (Deliveroo…);</t>
  </si>
  <si>
    <t>De services aux particuliers (TaskRabiit…);</t>
  </si>
  <si>
    <t>De crowdfunding (ou fi nancement participatif);</t>
  </si>
  <si>
    <t>De microtravail (Mechanical Turk d’Amazon (AMT)…);</t>
  </si>
  <si>
    <t>Quel est votre statut d’emploi ?
-[Salarié (e); Auto/micro-entrepreneur, freelance; Autre(s)]</t>
  </si>
  <si>
    <t>Ce travail est-il votre principale source de revenus ? 
-[Oui; Non]</t>
  </si>
  <si>
    <t>On me demande d’effectuer une quantité de travail excessive</t>
  </si>
  <si>
    <t>Je peux organiser mon travail de la manière qui me convient le mieux</t>
  </si>
  <si>
    <t>J’ai des diffi cultés à concilier mon travail et ma vie familiale, personnelle</t>
  </si>
  <si>
    <t>AQ_VIETRAV_Exces</t>
  </si>
  <si>
    <t>AQ_VIETRAV_MieuxOrg</t>
  </si>
  <si>
    <t>AQ_VIETRAV_PersoTrav</t>
  </si>
  <si>
    <t>AQ_VIETRAV_CrisImpact</t>
  </si>
  <si>
    <t>AQ_VIETRAV_TeleTrav</t>
  </si>
  <si>
    <t>AQ_VIETRAV_TeleTravTemp</t>
  </si>
  <si>
    <t>AQ_VIETRAV_Num</t>
  </si>
  <si>
    <t>AQ_VIETRAV_NumTransp</t>
  </si>
  <si>
    <t>AQ_VIETRAV_NumLivr</t>
  </si>
  <si>
    <t>AQ_VIETRAV_NumPart</t>
  </si>
  <si>
    <t>AQ_VIETRAV_NumCrow</t>
  </si>
  <si>
    <t>AQ_VIETRAV_NumMicro</t>
  </si>
  <si>
    <t>AQ_VIETRAV_NumAutre; AQ_VIETRAV_NumAutrePs</t>
  </si>
  <si>
    <t>AQ_VIETRAV_NumStatut</t>
  </si>
  <si>
    <t>AQ_VIETRAV_NumPSource</t>
  </si>
  <si>
    <t>AQ_MODVIE_VIETRAV</t>
  </si>
  <si>
    <t>DIVERS</t>
  </si>
  <si>
    <t>COMMUNES DE NAISSANCE DES ASCENDANTS</t>
  </si>
  <si>
    <t>L'eau que vous buvez à votre domicile : 
-[Eau du robinet non filtrée ; Eau du robinet filtrée ; Eau en bouteille ; Autre (puits privé, collecteur d'eau de pluie…)]</t>
  </si>
  <si>
    <t>L'eau que vous buvez à l'extérieur de votre domicile : 
-[Eau du robinet non filtrée ; Eau du robinet filtrée ; Eau en bouteille ; Autre (puits privé, collecteur d'eau de pluie…)]</t>
  </si>
  <si>
    <t>À quel âge avez-vous eu ce type d’infection pour la première fois ? 
-[XX ans ; Je ne sais pas]</t>
  </si>
  <si>
    <t>À quel âge avez-vous eu ce type d’infection pour la dernière fois ? 
-[XX ans ; Je ne sais pas]</t>
  </si>
  <si>
    <t>Au cours des 12 derniers mois, indiquez combien de fois par semaine en moyenne vous avez utilisé personnellement des pesticides pour lutter contre des insectes volants en les appliquant sur la peau (spray, baume...)
-[Jamais ; Moins de 1 fois par semaine : 1 à 3 fois par semaine ; 4 à 7 fois par semaine]</t>
  </si>
  <si>
    <t>In the past 12 months, indicate how many times per week on average you personally have used pesticides to control flying insects by applying them on the skin (spray, balm...)
-[Never ; Less than once per week ; 1 to 3 times per week ; 4 to 7 times per week]</t>
  </si>
  <si>
    <t>In the past 12 months, indicate how many times per week on average you personally have used pesticides to control flying insects by applying them in your home (air, ground, water...)
-[Never ; Less than once per week ; 1 to 3 times per week ; 4 to 7 times per week]</t>
  </si>
  <si>
    <t>Au cours des 12 derniers mois, indiquez combien de fois par semaine en moyenne vous avez utilisé personnellement des pesticides pour lutter contre des insectes volants en les appliquant dans votre logement (air, sol, eau...)
-[Jamais ; Moins de 1 fois par semaine : 1 à 3 fois par semaine ; 4 à 7 fois par semaine]</t>
  </si>
  <si>
    <t>In the past 12 months AND for the following 2 periods: [Spring-Summer] [Fall-Winter], indicate how many times per month on average you personally used the following treatments:
-[Never ; Less than once per month ; 1 to 3 times per month ; 4 fois or more per month]</t>
  </si>
  <si>
    <t>Anti-poux, sur vous-même ou un proche</t>
  </si>
  <si>
    <t>Contre d’autres parasites du corps humain, sur vous-même ou un proche (gale…)</t>
  </si>
  <si>
    <t>Contre les rongeurs (souris, rats...)</t>
  </si>
  <si>
    <t>Contre les acariens</t>
  </si>
  <si>
    <t>Contre les araignées</t>
  </si>
  <si>
    <t>Contre les cafards ou blattes</t>
  </si>
  <si>
    <t>Contre les punaises ou puces de lit</t>
  </si>
  <si>
    <t>Contre les fourmis</t>
  </si>
  <si>
    <t>Au cours des 12 derniers mois ET sur les 2 périodes suivantes : [Printemps-Été] [Automne-Hiver], indiquez combien de fois par mois en moyenne vous avez utilisé personnellement les traitements suivants :
-[Jamais ; Moins d'1 fois par mois ; 1 à 3 fois par mois ; 4 fois ou plus par mois]</t>
  </si>
  <si>
    <t>Les insectes (pucerons, cochenilles...)</t>
  </si>
  <si>
    <t>Les champignons (rouille, oïdium, mildiou...)</t>
  </si>
  <si>
    <t>D’autres maladies</t>
  </si>
  <si>
    <t>Les insectes</t>
  </si>
  <si>
    <t>Les mauvaises herbes</t>
  </si>
  <si>
    <t>Autres (limaces, escargots, chenilles, pyrale du buis...)</t>
  </si>
  <si>
    <t>Les mousses</t>
  </si>
  <si>
    <t>Les lichens</t>
  </si>
  <si>
    <t>D’autres nuisances</t>
  </si>
  <si>
    <t>Against other parasites of the human body, on yourself or a relative (scabies…)</t>
  </si>
  <si>
    <t>Against rodents (mice, rats...)</t>
  </si>
  <si>
    <t>Against dust mites</t>
  </si>
  <si>
    <t>Against spiders</t>
  </si>
  <si>
    <t>Against cockroaches</t>
  </si>
  <si>
    <t>Against bed bugs</t>
  </si>
  <si>
    <t>Against ants</t>
  </si>
  <si>
    <t>Insects (aphids, mealybugs...)</t>
  </si>
  <si>
    <t>Other diseases</t>
  </si>
  <si>
    <t>Insects</t>
  </si>
  <si>
    <t>Weeds</t>
  </si>
  <si>
    <t>Other (slugs, snails, caterpillars, boxwood borer...)</t>
  </si>
  <si>
    <t>Mosses</t>
  </si>
  <si>
    <t>Lichens</t>
  </si>
  <si>
    <t>Other drawback</t>
  </si>
  <si>
    <t>lice killing shampoo, on yourself or a relative</t>
  </si>
  <si>
    <t>Sur vos animaux domestiques (contre les puces, tiques…)</t>
  </si>
  <si>
    <t>Sur le bois (contre les termites, capricornes…)</t>
  </si>
  <si>
    <t>On your pets (against the fleas, the ticks…)</t>
  </si>
  <si>
    <t>On wood (against termites, capricorns…)</t>
  </si>
  <si>
    <t>On your indoor and outdoor plants, against:</t>
  </si>
  <si>
    <t>Fungi (rust, powdery mildew, late blight…)</t>
  </si>
  <si>
    <t>Lifestyle / Behaviours (Self-administered questionnaire)</t>
  </si>
  <si>
    <t>Health data on specific themes (Self-administered questionnaire)</t>
  </si>
  <si>
    <t>Socio-demographic data, Social life (Self-administered questionnaire)</t>
  </si>
  <si>
    <t>Socio-economic data (Self-administered questionnaire)</t>
  </si>
  <si>
    <t>Data related to age, women's health (Self-administered questionnaire)</t>
  </si>
  <si>
    <t>Environmental data (Self-administered questionnaire)</t>
  </si>
  <si>
    <t>Habitudes de vie / Comportements (Auto-questionnaire)</t>
  </si>
  <si>
    <t>Données de santé recueillies régulièrement, Echelles de santé, de qualité de vie (Auto-questionnaire)</t>
  </si>
  <si>
    <t>Données de santé sur des thématiques spécifiques (Auto-questionnaire)</t>
  </si>
  <si>
    <t>Données socio-démographie, Vie sociale (Auto-questionnaire)</t>
  </si>
  <si>
    <t>Données liées à l'âge, à la santé des femmes (Auto-questionnaire)</t>
  </si>
  <si>
    <t>Données environnementales (Auto-questionnaire)</t>
  </si>
  <si>
    <t>Données de santé (renseignées lors d'un examen de santé de suivi) (Auto-questionnaire)</t>
  </si>
  <si>
    <t>Health data (filled in during a follow-up health examination) (Self-questionnaire)</t>
  </si>
  <si>
    <t>Tests cognitifs et physiques (POUR LES 45 ANS ET PLUS)</t>
  </si>
  <si>
    <t>Données paracliniques et administratives (recueillies lors d'un examen de santé)</t>
  </si>
  <si>
    <t>Paraclinical and administrative data (collected during a health examination)</t>
  </si>
  <si>
    <t>Regularly collected health data, Health scales, Quality of life scales (Self-administered questionnaire)</t>
  </si>
  <si>
    <t>_1_ Habitudes de vie / Comportements (Auto-questionnaire)</t>
  </si>
  <si>
    <t>_2_ Données de santé recueillies régulièrement, Echelles de santé, de qualité de vie (Auto-questionnaire)</t>
  </si>
  <si>
    <t>_3_ Données de santé sur des thématiques spécifiques (Auto-questionnaire)</t>
  </si>
  <si>
    <t>_4_ Données socio-démographie, Vie sociale (Auto-questionnaire)</t>
  </si>
  <si>
    <t>_6_ Données liées à l'âge, à la santé des femmes (Auto-questionnaire)</t>
  </si>
  <si>
    <t>_7_ Données environnementales (Auto-questionnaire)</t>
  </si>
  <si>
    <t>_8_ Données de santé (renseignées lors d'un examen de santé de suivi) (Auto-questionnaire)</t>
  </si>
  <si>
    <t>_9_ Données paracliniques et administratives (recueillies lors d'un examen de santé)</t>
  </si>
  <si>
    <t>_10_ Tests fonctionnels cognitifs et physiques (recueillies lors d'un examen de santé)</t>
  </si>
  <si>
    <t>(Cliquez sur chacune des thématiques d'intérêt pour accéder directement aux onglets liés)</t>
  </si>
  <si>
    <t>AQ_SOMMEIL_RepReveilNDur; AQ_SOMMEIL_RepReveilNNSP</t>
  </si>
  <si>
    <t>AQ_SOMMEIL_ReveilNDur; AQ_SOMMEIL_ReveilNNSP</t>
  </si>
  <si>
    <t xml:space="preserve">Fruits à coque sans sel ajouté(amande, noisettes,noix,etc.)
</t>
  </si>
  <si>
    <t>&gt;&gt;&gt; FRUITS A COQUE
 -[Jamais ou presque ; Moins d'1 fois par semaine ; Environ 1 fois par semaine ; 2 à 3 fois par semaine ; 4 à 6 fois par semaine ; 1 fois par jour ou plus. Préciser le nombre de portions par jour ?]</t>
  </si>
  <si>
    <t>Avez-vous été été admis(e) en réanimation ?
[Oui; Non]</t>
  </si>
  <si>
    <t>Avez-vous été admis(e) en rééducation / soins de suite / convalescence ?
[Oui; Non]</t>
  </si>
  <si>
    <t>Trouvez-vous qu’il est physiquement fatigant ?
- [ Pas du tout | A | B | C | D | E | F | G | H |Très ]</t>
  </si>
  <si>
    <t>Trouvez-vous qu’il est nerveusement fatigant ?
- [ Pas du tout | A | B | C | D | E | F | G | H |Très ]</t>
  </si>
  <si>
    <t>JOB HISTORY</t>
  </si>
  <si>
    <t>OCCUPATIONAL EXPOSURES (self-reported)</t>
  </si>
  <si>
    <t>FOR THE OVER 45's : IADL [Self-questionnaire]</t>
  </si>
  <si>
    <t>EFFORT/REWARD IMBALANCE (SIEGRIST)</t>
  </si>
  <si>
    <t>COVID INFECTION</t>
  </si>
  <si>
    <t>&gt;&gt;&gt; NUTS_x000D_
 -Never or almost never; Less than once a week; About once a week; 2 to 3 times a week; 4 to 6 times a week; 1 or more times a day. Specify number of portions per day]</t>
  </si>
  <si>
    <t xml:space="preserve">No-salt-added nuts (almonds, hazelnuts, walnuts, etc.)_x000D_
</t>
  </si>
  <si>
    <t>Do you use CBD (cannabidiol) e-liquids?_x000D_
-[Yes;No]</t>
  </si>
  <si>
    <t>If yes, at what concentration?_x000D_
-[Less than 300 mg/ml;Greater than or equal to 300 mg/ml].</t>
  </si>
  <si>
    <t>If it has improved or worsened, do you think this is linked to the health crisis:-[Yes; No; Don't know].</t>
  </si>
  <si>
    <t>What would you say about your household's current fi nancial situation?_x000D_
- I'm comfortable fi nancially_x000D_
-I'm fine, I can afford leisure activities and/or I'm able to save_x000D_
-My income just allows me to cover my essential expenses and I have to be careful_x000D_
-I'm finding it difficult, I can't cover my essential expenses without incurring debts (bank overdraft, consumer credit, social assistance, etc.)._x000D_
debt (bank overdraft, consumer credit, help from relatives, etc.)_x000D_
-I find it very diffi cult, I can't cover my essential expenses even with debt].</t>
  </si>
  <si>
    <t>AQ_VIETRAV_FatigNerf</t>
  </si>
  <si>
    <t>What is the source of your personal income? _x000D_
(several answers possible)</t>
  </si>
  <si>
    <t>Professional income</t>
  </si>
  <si>
    <t>Unemployment benefits</t>
  </si>
  <si>
    <t>Retirement pension(s), survivor's pension(s), early retirement allowance(s), minimum old-age allowance(s), solidarity allowance for the elderly, etc.</t>
  </si>
  <si>
    <t>Daily sickness benefit in the event of illness, occupational disease, accident at work, maternity, paternity or adoption</t>
  </si>
  <si>
    <t>Allowance(s): family allowance, housing benefit, solidarity/insertion allowance, invalidity pension, disability pension, etc.</t>
  </si>
  <si>
    <t>Scholarship, help with financing studies</t>
  </si>
  <si>
    <t>Regular assistance from family or friends</t>
  </si>
  <si>
    <t>Income from capital (rent, dividends, etc.)</t>
  </si>
  <si>
    <t>No personal income or only spouse's income</t>
  </si>
  <si>
    <t>Other, please specify :</t>
  </si>
  <si>
    <t>Indicate to what extent you agree or disagree with each of the following statements:_x000D_
- [Strongly disagree; Disagree; Agree; Strongly agree]</t>
  </si>
  <si>
    <t>I am asked to do an excessive amount of work</t>
  </si>
  <si>
    <t>I can organise my work in the way that suits me best</t>
  </si>
  <si>
    <t>I find it difficult to reconcile my work with my family and personal life.</t>
  </si>
  <si>
    <t>Has the health crisis had an impact on your working conditions?_x000D_
[Yes, they have improved; Yes, they have deteriorated; No; Not concerned].</t>
  </si>
  <si>
    <t>Do you usually* telework or work remotely in your current job? _x000D_
(*: period without specific rules set by the government due to the health situation) _x000D_
- Yes, full-time; _x000D_
Yes, part-time; _x000D_
No, but it's a personal choice, I could do it if I wanted to; _x000D_
No, my employer does not allow it, but I would like to do it;_x000D_
 No, the job I do is not remotely feasible].</t>
  </si>
  <si>
    <t>If yes (full-time or part-time), compared to before March 2020, do you currently: _x000D_
- [More; As much; Less; Not concerned]</t>
  </si>
  <si>
    <t>Do you currently work for a digital platform (of services/goods on the internet)? _x000D_
-Yes; No]</t>
  </si>
  <si>
    <t>If yes, what type(s) of platform is it (several answers possible):</t>
  </si>
  <si>
    <t>Transport (Uber...);</t>
  </si>
  <si>
    <t>Delivery (Deliveroo...);</t>
  </si>
  <si>
    <t>Personal services (TaskRabiit...);</t>
  </si>
  <si>
    <t>Crowdfunding;</t>
  </si>
  <si>
    <t>Micro-work (Amazon's Mechanical Turk (AMT)...);</t>
  </si>
  <si>
    <t>Other(s), please specify</t>
  </si>
  <si>
    <t>What is your employment status?_x000D_
Employee; Self-employed/micro-entrepreneur, freelance; Other(s)].</t>
  </si>
  <si>
    <t>Is this work your main source of income? _x000D_
-Yes; No]</t>
  </si>
  <si>
    <t>If you are currently employed :</t>
  </si>
  <si>
    <t>Do you find it physically tiring?_x000D_
- [ Not at all | A | B | C | D | E | F | G | H | Very ]</t>
  </si>
  <si>
    <t>Do you find it nervously tiring?_x000D_
- [ Not at all | A | B | C | D | E | F | G | H |Very ]</t>
  </si>
  <si>
    <t xml:space="preserve">Since the start of the Covid-19 epidemic, have you been infected with the coronavirus? _x000D_
- Yes; No; Don't know] </t>
  </si>
  <si>
    <t>If yes: Indicate in the following table each period during which you were infected (in the 1st column), then for each, whether the infection was confirmed and by what means.</t>
  </si>
  <si>
    <t>Before March 2020</t>
  </si>
  <si>
    <t>Between March and June 2020</t>
  </si>
  <si>
    <t>In July or August 2020</t>
  </si>
  <si>
    <t>Between September and December 2020</t>
  </si>
  <si>
    <t>Between January and June 2021</t>
  </si>
  <si>
    <t>Between July and December 2021</t>
  </si>
  <si>
    <t>Between January 2022 and today</t>
  </si>
  <si>
    <t>I don't know when</t>
  </si>
  <si>
    <t>Did you receive oxygen because of your infection (in hospital or at home)?_x000D_
[Yes; No]</t>
  </si>
  <si>
    <t>Did you stay more than one night in hospital because of your infection?_x000D_
[Yes; No]</t>
  </si>
  <si>
    <t>Have you been admitted to intensive care?_x000D_
[Yes; No]</t>
  </si>
  <si>
    <t>Have you been admitted for rehabilitation / follow-up care / convalescence?_x000D_
[Yes; No]</t>
  </si>
  <si>
    <t>Have you received at least one injection of the Covid-19 vaccine?_x000D_
[Yes; No; Don't know].</t>
  </si>
  <si>
    <t>What type(s) of vaccine(s) have you received (several answers possible)</t>
  </si>
  <si>
    <t>Other(s)</t>
  </si>
  <si>
    <t>(Click on each topic of interest to go directly to the related tabs)</t>
  </si>
  <si>
    <t>_1_ Lifestyle / Behaviours (Self-administered questionnaire)</t>
  </si>
  <si>
    <t>_2_ Regularly collected health data, Health scales, Quality of life scales (Self-administered questionnaire)</t>
  </si>
  <si>
    <t>_3_ Health data on specific themes (Self-administered questionnaire)</t>
  </si>
  <si>
    <t>_4_ Socio-demographic data, Social life (Self-administered questionnaire)</t>
  </si>
  <si>
    <t>_5_ Socio-economic data (Self-administered questionnaire)</t>
  </si>
  <si>
    <t>_6_ Data related to age, women's health (Self-administered questionnaire)</t>
  </si>
  <si>
    <t>_7_ Environmental data (Self-administered questionnaire)</t>
  </si>
  <si>
    <t>_8_ Health data (filled in during a follow-up health examination) (Self-administred questionnaire)</t>
  </si>
  <si>
    <t>_9_ Paraclinical and administrative data (collected during a health examination)</t>
  </si>
  <si>
    <t>_10_ Cognitive and physical functional tests (collected during a health examination)</t>
  </si>
  <si>
    <t>CONDITIONS DE TRAVAIL (dont télétravail, plateforme numérique, organisation, etc.)</t>
  </si>
  <si>
    <t>WORKING CONDITIONS (including teleworking, digital platform, organisation, etc.)</t>
  </si>
  <si>
    <t>Moderna (Spikevax)</t>
  </si>
  <si>
    <t>AstraZeneca (Vaxzevria)</t>
  </si>
  <si>
    <t>Johnson&amp;Johnson (Janssen)</t>
  </si>
  <si>
    <t xml:space="preserve">Apéritif; (Suze, Martini, etc.) </t>
  </si>
  <si>
    <t>Au cours des 7 derniers jours, combien de jours avez-vous fait des activités physiques modérées ? 
- [XX] jours par semaine ; Je n'ai pas eu d'activité physique modérée</t>
  </si>
  <si>
    <t xml:space="preserve">Alcool fort; (Whisky, Vodka, Pastis, etc.) </t>
  </si>
  <si>
    <t>*{S3} Au cours des 12 derniers mois, à quelle fréquence vous est-il arrivé de boire au moins 6 boissons alcoolisées standard pour les hommes ou 5 pour les femmes, en 2 heures ou moins ?
*{S15 et suivants} Au cours des 12 derniers mois, à quelle fréquence avez-vous bu au moins 6 verres standard de boissons alcoolisées (si vous êtes un homme) ou 5 (si vous êtes une femme), en 2 heures ou moins ?
- [Jamais ; Moins d'une fois par mois ; Chaque mois ; Chaque semaine ; Chaque jour ou presque]</t>
  </si>
  <si>
    <t>*{S1, S2} Do you currently use a disposable or rechargeable electronic cigarette? [Y ; N]
*{S3 and following} Do you currently use an electronic cigarette? [Y ; N]</t>
  </si>
  <si>
    <t>What nicotine dosage (mg/ml):
- {S1, S2} - [0-5 ; 6-10 ; 11-15 ; 16-18 ; 19 and over]
- {S3} - [0 (nicotine free) ; Less than 6 ; 6-12 ; 13 and over]
- {S15 and following} - [0 (nicotine free) ; Less than 6 ; 6-12 ; 13 and over ; Does not know]</t>
  </si>
  <si>
    <t>Do you like the look of the packet of cigarettes or tobacco that you buy?
- [Yes, of course ; Rather yes ; No, not really ; No, not at all ; I don't know ; I don't want to answer]</t>
  </si>
  <si>
    <t>*{S1, S2} Actuellement, utilisez-vous la cigarette électronique jetable ou rechargeable ? [O ; N]
*{S3 et suivants} Actuellement, utilisez-vous la cigarette électronique ? [O ; N]</t>
  </si>
  <si>
    <t>Do you think being much more embarassed with a neutral packet that is without usual colors and symbols of the brand but official warnings about tobacco danger?
- [Yes, of course ; Rather yes ; No, not really ; No, not at all ; I don't know ; I don't want to answer]</t>
  </si>
  <si>
    <t>How much sugar (white, brown etc) do you consume per day (in coffee, tea, yoghurt etc)? (number of cubes or spoons)
- [Never or rarely ; 1 or 2 ; 3 or 4 ; 5 or more]</t>
  </si>
  <si>
    <t>What type of fats do you use most often when cooking foods? (Only one possible answer)
- [Butter ; "LOW-FAT" butter ; Oil ; Margarine ; Other]</t>
  </si>
  <si>
    <t>How much sweetener (aspartame, stevia, agave syrup etc) do you consume per day (in coffee, tea, yoghurt etc)? (number of cubes, tablets or tea spoons)
- [Never or rarely ; 1 or 2 ; 3 or 4 ; 5 or more]</t>
  </si>
  <si>
    <t>.{S1, S2} Maladie du foie (hépatite, stéatose, cirrhose, etc.)
.{S3 et suivants} Maladie du foie (hépatite, cirrhose, autre)</t>
  </si>
  <si>
    <t>.{S1, S2} Liver disease (hepatitis, steatosis, cirrhosis, etc.)
.{S3 and following} Liver disease (hepatitis, cirrhosis, other)</t>
  </si>
  <si>
    <t>Allergic symptoms (hay fever, rhinitis, chronic sinusitis, urticaria, eczema, angioneurotic oedema, etc.)</t>
  </si>
  <si>
    <t>.{S2} chronic sinusitis, conjunctivitis, urticaria, eczema, Quincke's oedema, etc.
.{S3 and following} Other allergy symptoms: sinusitis, conjunctivitis, urticaria, eczema, Quincke's oedema, other</t>
  </si>
  <si>
    <t>.{S1 to S3} Rheumatoid arthritis, ankylosing spondylitis or polymyalgia rheumatica (PR)
.{S15 and following} Rheumatoid arthritis, spondylitis (SPA)</t>
  </si>
  <si>
    <t>Over the past week (excluding the weekend), how long did you sleep on average per night?
- {S1, S2} [Less than 5 hours; 5 hours; 5.5 hours; 6 hours; 6.5 hours; 7 hours; 7.5 hours; 8 hours; 8.5 hours; 9 hours; 9.5 hours; 10 hours and more]
- {S15 and following} [Less than 5 hours ; Between 5 h and less than 6 hours ; Between 6 h and less than 7 hours ; Between 7 h and 8 hours ; Between 8 h and less than 9 hours ; Between 9 h and less than 10 hours ; 10 hours and more]</t>
  </si>
  <si>
    <t>Au cours des 7 derniers jours, combien de jours avez-vous fait des activités physiques intenses ? 
- [XX] jours par semaine ; Je n'ai pas eu d'activité physique intense</t>
  </si>
  <si>
    <t>Quel risque avez-vous de somnoler ou de vous endormir, et pas simplement de vous sentir fatigué(e) dans les situations suivantes ?
- [Aucun risque ; Faible risque ; Risque modéré ; Risque important]</t>
  </si>
  <si>
    <t>Utilisez-vous un dispositif comme une orthèse d’avancée mandibulaire ou gouttière anti-ronflement ? [O ; N]</t>
  </si>
  <si>
    <t>Êtes-vous limité(e) depuis au moins 6 mois à cause d’un problème de santé, dans les activités que les gens font habituellement ?
- [Oui, fortement limité(e) ; Oui, limité(e) ; Oui, légèrement limité(e) ; Non]</t>
  </si>
  <si>
    <t>Have you been limited, for at least 6 months, in your routine activities by a health problem?
- [Yes, significantly limited ; Yes, limited ; Yes, slightly limited ; No]</t>
  </si>
  <si>
    <t xml:space="preserve">De manière générale, à quel point vos pertes d'urine vous dérangent-elles dans votre vie de tous les jours ?
- [Pas du tout | 0 | 1 | 2 | 3 | 4 | 5 | 6 | 7 | 8 | 9 | 10 | Vraiment beaucoup]
</t>
  </si>
  <si>
    <t>Generally, to what extent does your incontinence bother you in your every day life?
- [Not at all | 0 | 1 | 2 | 3 | 4 | 5 | 6 | 7 | 8 | 9 | 10 | Highly significantly]</t>
  </si>
  <si>
    <t>Au cours des 8 derniers jours, avez-vous eu des problèmes de sommeil ? 
- [Pas du tout ; Un peu ; Beaucoup ; Je ne sais pas]</t>
  </si>
  <si>
    <t>Score résumé physique normalisé [PCS] (Variable calculée)</t>
  </si>
  <si>
    <t>Naissance à (mois de grossesse) : [X,X] mois de grossesse</t>
  </si>
  <si>
    <t>We 'd like to know, how you've felt generally these two last weeks. Please answer in ticking the answer that you think describes how you feel. Recently and especially these last weeks :</t>
  </si>
  <si>
    <t>What is the birth height indicated in your child health record ? [XX,X] cm</t>
  </si>
  <si>
    <t>Avez-vous été allaité(e) par votre mère ou une autre personne ? [O ; N ; je ne sais pas]</t>
  </si>
  <si>
    <t>Avez-vous déjà eu un traitement pour une maladie des gencives de type détartrage avec surfaçage, parfois appelé "nettoyage profond" ? [O ; N ; Je ne sais pas]</t>
  </si>
  <si>
    <t>Avez-vous déjà eu une dent qui bouge sans qu'il y ait eu un choc ? [O ; N ; Je ne sais pas]</t>
  </si>
  <si>
    <t>Avez-vous déjà été alerté(e) par un dentiste que vous perdez de l'os autour de vos dents ? [O ; N ; Je ne sais pas]</t>
  </si>
  <si>
    <t>Au cours des 3 derniers mois, avez-vous remarqué quelque chose d'anormal sur l'une de vos dents (douleur, gencive gonflée, mauvais goût, etc.) ? [O ; N ; Je ne sais pas]</t>
  </si>
  <si>
    <t>Est-ce que vos gencives ont saigné récemment ? [O ; N ; Je ne sais pas]</t>
  </si>
  <si>
    <t>Avez-vous des bourrages alimentaires entre vos dents ? [O ; N ; Je ne sais pas]</t>
  </si>
  <si>
    <t>Avez-vous remarqué que vos dents se déchaussent ? [O ; N ; Je ne sais pas]</t>
  </si>
  <si>
    <t>Avez-vous remarqué que vos gencives se rétractent ? [O ; N ; Je ne sais pas]</t>
  </si>
  <si>
    <t>Depuis le début de l’épidémie de Covid-19, avez-vous été infecté(e) par le coronavirus ?
- [Oui; Non; Je ne sais pas]</t>
  </si>
  <si>
    <t>Si oui : Indiquez dans le tableau suivant chaque période au cours de laquelle vous avez été infecté(e) (dans la 1e colonne), puis pour chacune, si l'infection a été confirmée et par quel moyen.</t>
  </si>
  <si>
    <t>If yes</t>
  </si>
  <si>
    <t>Pfizer / BioNTech (Comirnaty)</t>
  </si>
  <si>
    <t>Combien d’ami(e)(s) proches avez-vous ? (c’est-à-dire les personnes avec lesquelles vous vous sentez à l’aise, vous pouvez parler de choses personnelles ou que vous pouvez appeler pour demander de l’aide)
- [aucun ; 1 ou 2 ; 3 à 5 ; 6 à 9 ; 10 ou plus]</t>
  </si>
  <si>
    <t>How many close friends do you have? (i.e. persons with whom you feel comfortable, to whom you can talk of personal matters, or whom you can call to ask for help)
- [none ; 1 or 2 ; 3 to 5 ; 6 to 9 ; 10 or more]</t>
  </si>
  <si>
    <t>De combien de membres de votre famille vous sentez-vous proche?
- [aucun ; 1 ou 2 ; 3 à 5 ; 6 à 9 ; 10 ou plus]</t>
  </si>
  <si>
    <t>To how many family members do you feel close?
- [none ; 1 or 2 ; 3 to 5 ; 6 to 9 ; 10 or more]</t>
  </si>
  <si>
    <t>How many of these close friends or family members do you see at least once per month?
- [none ; 1 or 2 ; 3 to 5 ; 6 to 9 ; 10 or more]</t>
  </si>
  <si>
    <t>If yes, how many (whether living at home or not)? [XX] child(ren)</t>
  </si>
  <si>
    <t>Combien d’injection(s) avez-vous eu(es) jusqu’à aujourd’hui : [XX] dose(s)</t>
  </si>
  <si>
    <t>How many injections have you had to date: [XX] dose(s)</t>
  </si>
  <si>
    <t>Vous avez passé plusieurs semaines consécutives à l’hôpital ?
- [Oui ; Non ; Je ne suis pas certain(e)]</t>
  </si>
  <si>
    <t>Combien de ces ami(e)s proches ou membres de votre famille voyez-vous au moins une fois par mois ?
- [aucun ; 1 ou 2 ; 3 à 5 ; 6 à 9 ; 10 ou plus]</t>
  </si>
  <si>
    <t>Avez-vous ou avez-vous eu des enfants (biologiques ou adoptés) ? [O ; N]</t>
  </si>
  <si>
    <t>If yes, what was it for (several possible answers):</t>
  </si>
  <si>
    <t>Au cours des 12 derniers mois, avez-vous dû renoncer, pour vos enfants, à certains soins en raison de problèmes financiers ? [O ; N ; Non concerné(e)]</t>
  </si>
  <si>
    <t>Over the past 12 months, have you had to forego healthcare services, for yourself, your spouse or your children, due to a too long distance from home to medical facilities? [Y ; N ; not involved]</t>
  </si>
  <si>
    <t>Au cours des 12 derniers mois, vous est-il arrivé de renoncer, pour vous-même, votre conjoint ou vos enfants, à certains soins parce que le délai pour obtenir un rendez-vous était trop long ? [O ; N ; Non concerné(e)]</t>
  </si>
  <si>
    <t>Over the past 12 months, have you had to forego healthcare services, for yourself, your spouse or your children, due to a too long timeout to make an appointment with the doctor? [Y ; N ; not involved]</t>
  </si>
  <si>
    <t>Les fenêtres de votre logement ont-elles été changées au cours des 12 derniers mois ? [O ; N ; je ne sais pas]</t>
  </si>
  <si>
    <t>Overall, over the past 10 years, would you say that the condition of your airways and breathing (excluding age-related effects):
- [Has not changed ; Has improved ; Has deteriorated]</t>
  </si>
  <si>
    <t>If yes: Did you experience wheezing when not suffering from a cold? [Y ; N]</t>
  </si>
  <si>
    <t>How much time in total per week, do you use one of these products (from those listed in the 3 questions above) regardless of its form?
- [Never ; Less than 10 minutes a week ; 10 to 30 minutes a week ; 30 minutes to 1 hour per week ; 1 to 2 hours a week ; More than 2 hours a week]</t>
  </si>
  <si>
    <t>Are you currently taking asthma medication (including inhaled products, aerosols, tablets, etc)? [2009 : N/Y] [from i1 : [Y ; N]]</t>
  </si>
  <si>
    <t>If yes, is he/she:
- a general practitioner</t>
  </si>
  <si>
    <t>Créatininurie (MMOL/L) (pas pour tous les volontaires)</t>
  </si>
  <si>
    <t>Couverture complémentaire2 : O/N/Ne sait pas (pas pour tous les volontaires)</t>
  </si>
  <si>
    <r>
      <t xml:space="preserve">Attention and calculation </t>
    </r>
    <r>
      <rPr>
        <sz val="8"/>
        <color rgb="FF993366"/>
        <rFont val="Calibri"/>
        <family val="2"/>
        <scheme val="minor"/>
      </rPr>
      <t>(1 pt per correct subtraction - maximum 5 pts) -</t>
    </r>
    <r>
      <rPr>
        <b/>
        <sz val="8"/>
        <color rgb="FF993366"/>
        <rFont val="Calibri"/>
        <family val="2"/>
        <scheme val="minor"/>
      </rPr>
      <t xml:space="preserve"> SCORE |__| / 5</t>
    </r>
  </si>
  <si>
    <r>
      <t xml:space="preserve">Recall </t>
    </r>
    <r>
      <rPr>
        <sz val="8"/>
        <color rgb="FF993366"/>
        <rFont val="Calibri"/>
        <family val="2"/>
        <scheme val="minor"/>
      </rPr>
      <t>(1 pt per word recalled - maximum 3 pts) -</t>
    </r>
    <r>
      <rPr>
        <b/>
        <sz val="8"/>
        <color rgb="FF993366"/>
        <rFont val="Calibri"/>
        <family val="2"/>
        <scheme val="minor"/>
      </rPr>
      <t xml:space="preserve"> SCORE |__| / 3</t>
    </r>
  </si>
  <si>
    <t>Nombre total de mots énoncés |__|__| (2009 : nombre de mots produits)</t>
  </si>
  <si>
    <r>
      <t xml:space="preserve">Total number of words enunciated |__|__| </t>
    </r>
    <r>
      <rPr>
        <i/>
        <sz val="8"/>
        <rFont val="Calibri"/>
        <family val="2"/>
        <scheme val="minor"/>
      </rPr>
      <t>(2009: number of words produced)</t>
    </r>
  </si>
  <si>
    <t>Nombre d'erreurs |__|__| (2009 : nombre d'intrusions)</t>
  </si>
  <si>
    <r>
      <t xml:space="preserve">Number of errors |__|__| </t>
    </r>
    <r>
      <rPr>
        <i/>
        <sz val="8"/>
        <rFont val="Calibri"/>
        <family val="2"/>
        <scheme val="minor"/>
      </rPr>
      <t>(2009: number of intrusions)</t>
    </r>
  </si>
  <si>
    <r>
      <t xml:space="preserve">Total number of stated words |__|__| </t>
    </r>
    <r>
      <rPr>
        <i/>
        <sz val="8"/>
        <rFont val="Calibri"/>
        <family val="2"/>
        <scheme val="minor"/>
      </rPr>
      <t>(2009: number of words produced)</t>
    </r>
  </si>
  <si>
    <t>a) I__I__I__I__I__I__I__I__I__I__I__I : I__I one eye / I__I both eyes</t>
  </si>
  <si>
    <t>b) I__I__I__I__I__I__I__I__I__I__I__I : I__I one eye / I__I both eyes</t>
  </si>
  <si>
    <t>Glucosurie (MMOL/L) (pas pour tous les volontaires)</t>
  </si>
  <si>
    <t>Protéinurie (g/L) (pas pour tous les volontaires)</t>
  </si>
  <si>
    <t>Systolic Blood Pressure Right Arm (mmHg)</t>
  </si>
  <si>
    <t>Diastolic Blood Pressure Right Arm (mmHg)</t>
  </si>
  <si>
    <t>Systolic Blood Pressure Left Arm (mmHg)</t>
  </si>
  <si>
    <t>AQ_ALIM_FreqFruitSsCoq ; AQ_ALIM_FruitSsCoqNbPj</t>
  </si>
  <si>
    <t>s23</t>
  </si>
  <si>
    <t>Avez-vous dû arrêter de faire certaines choses ?
- [En permanence ; Très souvent ; Quelquefois ; Rarement ; Jamais]</t>
  </si>
  <si>
    <t>AQ_SF12_StopFaire</t>
  </si>
  <si>
    <t xml:space="preserve">Did you have to stop doing certain things?                                                                                                                                                       -  [Permanently ; Very often ; Sometimes ; Rarely ; Never]                                                                                                                                                    </t>
  </si>
  <si>
    <t>AQ_FEMME_Menopause</t>
  </si>
  <si>
    <t>AQ_FEMME_RegleDtDern</t>
  </si>
  <si>
    <t>AQ_FEMME_MenoAge</t>
  </si>
  <si>
    <t>AQ_FEMME_MenoNatur</t>
  </si>
  <si>
    <t>AQ_FEMME_MenoAblatO</t>
  </si>
  <si>
    <t>AQ_FEMME_MenoAblatU</t>
  </si>
  <si>
    <t>AQ_FEMME_MenoMedoc</t>
  </si>
  <si>
    <t>Si vous ne savez pas, quelle est la date de vos dernières règles (même approximative) ? mm/aaaa</t>
  </si>
  <si>
    <t>Si vous êtes une femme, êtes-vous ménopausée ? O / N / Ne sais pas</t>
  </si>
  <si>
    <t>Suite à une ablation des 2 ovaires;</t>
  </si>
  <si>
    <t>Suite à une ablation de l’utérus;</t>
  </si>
  <si>
    <t>D' origine naturelle;</t>
  </si>
  <si>
    <t>Suite à un traitement médicamenteux (radiothérapie, chimiothérapie...);</t>
  </si>
  <si>
    <t>AQ_VIESEX_Preservatif</t>
  </si>
  <si>
    <t>AQ_VIESEX_ContreMaladie</t>
  </si>
  <si>
    <t>AQ_VIESEX_ContreGross</t>
  </si>
  <si>
    <t>AQ_MODVIE_VIESEX</t>
  </si>
  <si>
    <t>Actuellement, utilisez-vous des préservatifs (vous-même ou votre/vos partenaires) ?:[Oui ;Non ; Non concerné(e)]</t>
  </si>
  <si>
    <t>Si oui:</t>
  </si>
  <si>
    <t xml:space="preserve"> Est-ce pour : Vous protéger de maladies sexuellement transmissibles ?</t>
  </si>
  <si>
    <t xml:space="preserve"> Est-ce pour : Éviter une grossesse?</t>
  </si>
  <si>
    <t>AQ_VIESEX_AutrePreserv</t>
  </si>
  <si>
    <t>Actuellement, avez-vous un autre moyen de contraception (vous-même ou votre/vos partenaires) ?:[Oui ;Non ; Non concerné(e)]</t>
  </si>
  <si>
    <t>Si oui le(s)quel(s)</t>
  </si>
  <si>
    <t>AQ_VIESEX_Cpilule</t>
  </si>
  <si>
    <t>AQ_VIESEX_CImplant</t>
  </si>
  <si>
    <t>AQ_VIESEX_Ligat</t>
  </si>
  <si>
    <t>AQ_VIESEX_Vasect</t>
  </si>
  <si>
    <t>Pilule</t>
  </si>
  <si>
    <t xml:space="preserve"> Patch, implant</t>
  </si>
  <si>
    <t>Ligature des trompes</t>
  </si>
  <si>
    <t>Vasectomie</t>
  </si>
  <si>
    <t>AQ_FOYVIE_SoFinAAudit</t>
  </si>
  <si>
    <t>AQ_FOYVIE_SoFinEAudit</t>
  </si>
  <si>
    <t>A hearing device</t>
  </si>
  <si>
    <t>AQ_EXPOACT_TrEtabTail</t>
  </si>
  <si>
    <t>AQ_EXPOACT</t>
  </si>
  <si>
    <t>AQ_EXPOACT_TrDurTraj</t>
  </si>
  <si>
    <t>AQ_EXPOACT_TrMemNbH</t>
  </si>
  <si>
    <t>Travaillez-vous le même nombre d’heures chaque jour ? O / N</t>
  </si>
  <si>
    <t>Travaillez-vous selon des horaires fixes ? O / N</t>
  </si>
  <si>
    <t>AQ_EXPOACT_TrHFixe</t>
  </si>
  <si>
    <t>Avez-vous le choix de vos horaires de travail ? O / N</t>
  </si>
  <si>
    <t>AQ_EXPOACT_TrChxH</t>
  </si>
  <si>
    <t>AQ_VIETRAV_Statut</t>
  </si>
  <si>
    <t>AQ_VIETRAV_TypeContrat</t>
  </si>
  <si>
    <t>AQ_VIETRAV_NbHeureTrav</t>
  </si>
  <si>
    <t>Combien d’heures par semaine travaillez-vous (en moyenne sur l’emploi actuel, télétravail compris) ?</t>
  </si>
  <si>
    <t>How many hours a week do you work (on average at your current job, including teleworking)?</t>
  </si>
  <si>
    <t>AQ_VIETRAV_MemNbHeureS</t>
  </si>
  <si>
    <t>Travaillez-vous le même nombre d’heures chaque semaine ? O / N</t>
  </si>
  <si>
    <t>Do you work the same number of hours each week? Y/N</t>
  </si>
  <si>
    <t>Do you work the same number of hours each day?  Y/N</t>
  </si>
  <si>
    <t>Do you work fixed hours?  Y/N</t>
  </si>
  <si>
    <t>Can you choose your own work hours?  Y/N</t>
  </si>
  <si>
    <t>AQ_VIETRAV_TrpMarche</t>
  </si>
  <si>
    <t>Quel(s) moyen(s) de transport utilisez-vous le plus souvent pour vos trajets domicile-travail ? (plusieurs réponses possibles)</t>
  </si>
  <si>
    <t>Taxi, co-voiturage</t>
  </si>
  <si>
    <t>Walking, cycling, scooter, etc.</t>
  </si>
  <si>
    <t>Car or motorised two-wheeler (motorbike, scooter)</t>
  </si>
  <si>
    <t>Taxi, car-pooling</t>
  </si>
  <si>
    <t>Transports en commun</t>
  </si>
  <si>
    <t>Public transport</t>
  </si>
  <si>
    <t>AQ_VIETRAV_TrpVoit</t>
  </si>
  <si>
    <t>AQ_VIETRAV_TrpTaxi</t>
  </si>
  <si>
    <t>AQ_VIETRAV_TrpCom</t>
  </si>
  <si>
    <t>AQ_VIETRAV_TrpAut</t>
  </si>
  <si>
    <t>AQ_VIETRAV_Jassis</t>
  </si>
  <si>
    <t>AQ_VIETRAV_Jdebout</t>
  </si>
  <si>
    <t>AQ_VIETRAV_Jmarche</t>
  </si>
  <si>
    <t>AQ_VIETRAV_TtFreq</t>
  </si>
  <si>
    <t>AQ_VIETRAV_TtJamais</t>
  </si>
  <si>
    <t>Quel est votre statut ?
-Indépendant, auto-entrepreneur 
-Salarié(e) de votre propre entreprise, gérant mandataire, PDG  
-Salarié(e) d’une entreprise privée ou publique nationalisée  
Agent public, fonctionnaire, contractuel(le) de la fonction publique
Autre(s)</t>
  </si>
  <si>
    <t>Quel est le type de votre contrat ?
-Contrat à durée indéterminée (CDI)
-Contrat à durée déterminée (CDD)
-Contrat à objectif défini (COD) ou de chantier/opération
Contrat de travail temporaire (mission), intermittent ou saisonnier
Autre(s)</t>
  </si>
  <si>
    <t>Quelle est la taille de l’établissement dans lequel vous travaillez actuellement ? 
-Moins de 10 salariés
-De 10 à 49 salariés
-De 50 à 199 salariés
200 salariés et plus</t>
  </si>
  <si>
    <t>Quelle est la durée de votre trajet domicile – travail, aller + retour ? 
-Moins de 1 heure
-De 1 à 2 heures
-Plus de 2 heures</t>
  </si>
  <si>
    <t>What is your status?
-Self-employed, auto-entrepreneur 
-Employee of your own company, managing director, CEO  
-Employee of a nationalised private or public company  
Public servant, civil servant, contract civil servant
Other(s)</t>
  </si>
  <si>
    <t>What type of contract do you have ?
-Contract for an indefinite period of time (CDI)
-Contract for a definite period of time (CDD)
-Contract for a definite purpose (COD) or worksite/operation
Temporary, intermittent or seasonal employment contract
Other(s)</t>
  </si>
  <si>
    <t>How big is the establishment in which you are currently working 
-Fewer than 10 employees
-10 to 49 employees
-50 to 199 employees
200 employees and over</t>
  </si>
  <si>
    <t>How long does your home to work trip last ?
-Less than 1 hour 
-1 to 2 hours
-More than 2 hours</t>
  </si>
  <si>
    <t>If you never telework or work remotely, is it : 
-[A personal choice, I could do it if I wanted to; My employer doesn't allow it, but I would like to do it; My job is not remotely feasible]</t>
  </si>
  <si>
    <t>AQ_VIETRAV_TtJchoix</t>
  </si>
  <si>
    <t>AQ_VIETRAV_Ttou</t>
  </si>
  <si>
    <t>AQ_VIETRAV_Ttsatif</t>
  </si>
  <si>
    <t>Est-ce un choix de votre part de télétravailler ?:O\N</t>
  </si>
  <si>
    <t>Actuellement, où télétravaillez-vous la majeure partie du temps ?
[-A votre domicile dans une pièce dédiée au travail; A votre domicile dans une pièce de vie (salon, cuisine, chambre, etc.); Dans un télécentre ou espace de coworking; Dans un autre lieu]</t>
  </si>
  <si>
    <t>Where do you currently telework most of the time?_x000D_
[-At home in a room dedicated to work; At home in a living room (living room, kitchen, bedroom, etc.); In a telecentre or coworking space; In another location]</t>
  </si>
  <si>
    <t>Is it your choice to telework? : Y/N</t>
  </si>
  <si>
    <t>Quelle est votre satisfaction concernant vos conditions de télétravail ?
- [Très satisfait(e)| A | B | C | D | E | F | G | H | Pas du tout ]</t>
  </si>
  <si>
    <t>How satisfied are you with your teleworking conditions?
- Very satisfied | A | B | C | D | E | F | G | H | Not at all satisfied ]</t>
  </si>
  <si>
    <t>AQ_VIETRAV_NbpTrav</t>
  </si>
  <si>
    <t xml:space="preserve">Combien de points donneriez-vous à votre capacité actuelle de travail ?
Incapacité/Impossibilité de travailler | 0 | 1 | 2 | 3 | 4 | 5 | 6 | 7 | 8 | 9 | 10 | Capacité maximale
</t>
  </si>
  <si>
    <t xml:space="preserve">How many points would you give to your current ability to work?
Unable to work | 0 | 1 | 2 | 3 | 4 | 5 | 6 | 7 | 8 | 9 | 10 | Maximum capacity
</t>
  </si>
  <si>
    <t>Je suis constamment pressé(e) par le temps à cause d'une forte charge de travail</t>
  </si>
  <si>
    <t>I am currently rushed for time due to a heavy workload</t>
  </si>
  <si>
    <t>AQ_VIETRAV_ConstPresse</t>
  </si>
  <si>
    <t>Je suis fréquemment interrompu(e) et dérangé(e) dans mon travail</t>
  </si>
  <si>
    <t>I am frequently interrupted and disturbed at work</t>
  </si>
  <si>
    <t>AQ_VIETRAV_FreqInterro</t>
  </si>
  <si>
    <t>Au cours des dernières années, mon travail est devenu de plus en plus exigeant</t>
  </si>
  <si>
    <t>Over the past years, my work has become increasingly demanding</t>
  </si>
  <si>
    <t>AQ_VIETRAV_PlusExigeant</t>
  </si>
  <si>
    <t>Je reçois le respect que je mérite de mes supérieurs</t>
  </si>
  <si>
    <t>I get the respect I deserve from my superiors</t>
  </si>
  <si>
    <t>AQ_VIETRAV_RecRespSup</t>
  </si>
  <si>
    <t>Mes perspectives de promotion sont faibles</t>
  </si>
  <si>
    <t>My promotion prospects are poor</t>
  </si>
  <si>
    <t>AQ_VIETRAV_PersPromFaib</t>
  </si>
  <si>
    <t>Je suis en train de vivre ou je m'attends à vivre un changement indésirable dans la situation de travail</t>
  </si>
  <si>
    <t>I am currently experiencing, or expect to experience an undesirable change in my working conditions</t>
  </si>
  <si>
    <t>AQ_VIETRAV_ChgtIndesir</t>
  </si>
  <si>
    <t>Ma sécurité d'emploi est menacée</t>
  </si>
  <si>
    <t>My job safety is at risk</t>
  </si>
  <si>
    <t>AQ_VIETRAV_SecEmpMen</t>
  </si>
  <si>
    <t>Vu tous mes efforts, je reçois le respect et l'estime que je mérite à mon travail</t>
  </si>
  <si>
    <t>Considering all of my efforts, I get the respect and esteem I deserve at my work</t>
  </si>
  <si>
    <t>AQ_VIETRAV_EstimeMerit</t>
  </si>
  <si>
    <t>Vu tous mes efforts, mes perspectives de promotion sont satisfaisantes</t>
  </si>
  <si>
    <t>Considering all of my efforts, my promotion prospects are satisfactory</t>
  </si>
  <si>
    <t>AQ_VIETRAV_PersPromSat</t>
  </si>
  <si>
    <t>Vu tous mes efforts, mon salaire est satisfaisant</t>
  </si>
  <si>
    <t>Considering all of my efforts, my salary is satisfactory</t>
  </si>
  <si>
    <t>AQ_VIETRAV_SalaireSat</t>
  </si>
  <si>
    <t>Au travail, il m'arrive fréquemment d'être pressé(e) par le temps</t>
  </si>
  <si>
    <t>I am frequently pushed for time at work</t>
  </si>
  <si>
    <t>AQ_VIETRAV_FreqPresse</t>
  </si>
  <si>
    <t>Je commence à penser à des problèmes liés au travail dès que je me lève le matin</t>
  </si>
  <si>
    <t>I start to think of work-related problems as soon as I wake up in the morning</t>
  </si>
  <si>
    <t>AQ_VIETRAV_PensTravMat</t>
  </si>
  <si>
    <t>Quand je rentre à la maison, j'arrive facilement à me décontracter et à oublier tout ce qui concerne mon travail</t>
  </si>
  <si>
    <t>When I get home, I can easily relax and forget about my work</t>
  </si>
  <si>
    <t>AQ_VIETRAV_Decontracte</t>
  </si>
  <si>
    <t>Mes proches disent que je me sacrifie trop pour mon travail</t>
  </si>
  <si>
    <t>My friends and family say that I give up too much for my job</t>
  </si>
  <si>
    <t>AQ_VIETRAV_SacrTrav</t>
  </si>
  <si>
    <t>Le travail me trotte encore dans la tête quand je vais me coucher</t>
  </si>
  <si>
    <t>I am still preoccupied by work when I go to bed</t>
  </si>
  <si>
    <t>AQ_VIETRAV_TravCouch</t>
  </si>
  <si>
    <t>Quand j'ai remis à plus tard quelque chose que j'aurais dû faire le jour même, j'ai du mal à dormir le soir</t>
  </si>
  <si>
    <t>If I put something back that I should have done that day, I have trouble getting to sleep</t>
  </si>
  <si>
    <t>AQ_VIETRAV_RepSomDiff</t>
  </si>
  <si>
    <t>Pour les 16 questions suivantes cochez la case qui correspond le mieux à votre situation pour votre emploi actuel. Si vous avez plusieurs emplois, répondez pour votre emploi principal (celui qui vous prend le plus de temps).
Pas du tout d'accord
Pas d'accord
D'accord
Tout à fait d'accord</t>
  </si>
  <si>
    <t>For the 16 following questions, tick the box best reflecting your situation in your current job If you have multiple jobs, answer for your main job (the one that takes up most time)
Disagree strongly
Disagree
Agree
Fully agree</t>
  </si>
  <si>
    <t>AQ_MODVIE_COH</t>
  </si>
  <si>
    <t>AQ_COH_KitSaliveAccept</t>
  </si>
  <si>
    <t>AQ_COH_KitSelleAccept</t>
  </si>
  <si>
    <t>AQ_COH_AssosVol</t>
  </si>
  <si>
    <t>AQ_COH_AssosParticip</t>
  </si>
  <si>
    <t>AQ_COH_Newsletter</t>
  </si>
  <si>
    <t>Connaissiez-vous l’existence de l’association des volontaires ?O/N</t>
  </si>
  <si>
    <t>Si on vous le proposait, seriez-vous d accord pour recevoir, à domicile, un kit de prélèvement pour le recueil de vos selles ?-[Oui, très certainement;  Oui, probablement;  Non, probablement pas ;  Non, certainement pas ;  Je ne sais pas]</t>
  </si>
  <si>
    <t>Si on vous le proposait, seriez-vous d accord pour recevoir, à domicile, un kit de prélèvement pour le recueil de votre salive ? -[Oui, très certainement ; Oui, probablement 3; Non, probablement pas  4; Non, certainement pas  ;  Je ne sais pas  ;  J’ai déjà participé à un recueil de ce type dans le cadre de Constances]</t>
  </si>
  <si>
    <t>Seriez-vous intéressé(e) par participer à de prochaines actions d’information organisées par l’association ?-[Oui, très certainement ; Oui, probablement ; Non, probablement pas  ;Non, certainement pas ;Je ne sais pas ;Je n'ai pas accès à internet]</t>
  </si>
  <si>
    <t>Etes-vous abonné(e) à la Newsletter (lettre d information envoyée sur votre adresse mail 2 à 3 fois par an) ?-[Oui ; Non, mais j’ai l’intention de le faire ;Non, je ne souhaite pas la recevoir ;Non, je n’ai pas de boite mail ou accès à Internet]</t>
  </si>
  <si>
    <t>AQ_EMPL_CohNew</t>
  </si>
  <si>
    <t>AQ_EMPL_CohNewNb</t>
  </si>
  <si>
    <t>AQ_MODVIE_EMPL</t>
  </si>
  <si>
    <t>Avez-vous eu un nouvel emploi de plus de 6 mois depuis votre entrée dans la cohorte Constances ?
Oui ; Non ; Je ne sais pas</t>
  </si>
  <si>
    <t>Have you had a new job lasting more than 6 months since joining the Constances cohort?
Yes ; No ; I don't know</t>
  </si>
  <si>
    <t>Combien de nouveaux emplois de plus de 6 moisavez-vous eus ?</t>
  </si>
  <si>
    <t>New job-How many new jobs over 6 months have you created?</t>
  </si>
  <si>
    <t>Période de : aaaa à aaaa</t>
  </si>
  <si>
    <t>Profession exercée : I__I__I__I__I__I__I__I__I__I</t>
  </si>
  <si>
    <t>Production ou secteur d'activité : I__I__I__I__I__I__I__I__I__I</t>
  </si>
  <si>
    <t>Period from: yyyy to yyyy</t>
  </si>
  <si>
    <t>Occupation: I__I__I__I__I__I__I__I__I__I</t>
  </si>
  <si>
    <t>Production or sector of activity: I__I__I__I__I__I__I__I__I__I</t>
  </si>
  <si>
    <t>AQ_EMPL_Coh_1_CP</t>
  </si>
  <si>
    <t>AQ_EMPL_Coh_1_Com</t>
  </si>
  <si>
    <t>AQ_EMPL_Coh_1_Prof</t>
  </si>
  <si>
    <t>AQ_EMPL_Coh_1_Sect</t>
  </si>
  <si>
    <t>Commune du lieu d’emploi : I__I__I__I__I__I__I__I__I__I</t>
  </si>
  <si>
    <t>Municipality of place of employment: I__I__I__I__I__I__I__I__I__I__I__I</t>
  </si>
  <si>
    <t>AQ_EMPL_Coh_1_De; AQ_EMPL_Coh_1_A</t>
  </si>
  <si>
    <t>Fill in the following information for your 3 most recent jobs, including your current job if you have one.                                                                                                                                                                                                                                         Job 1 (most recent)</t>
  </si>
  <si>
    <t>Postcode of place of employment: I__I__I__I__I__I</t>
  </si>
  <si>
    <t xml:space="preserve">Etes-vous assis ?: 
</t>
  </si>
  <si>
    <t>Au cours d’une journée typique de travail :
-[Jamais ou presque jamais; Rarement (moins de 2 heures par jour); Souvent (2 à 4 heures par jour);Toujours ou presque]</t>
  </si>
  <si>
    <t>On a typical working day: 
-[Never or almost never; Rarely (less than 2 hours a day); Often (2 to 4 hours a day); Always or almost always]"</t>
  </si>
  <si>
    <t xml:space="preserve">Do you sit down? 
</t>
  </si>
  <si>
    <t xml:space="preserve">Etes-vous debout sans bouger ?:
</t>
  </si>
  <si>
    <t xml:space="preserve">Do you stand still?
</t>
  </si>
  <si>
    <t xml:space="preserve">Etes-vous debout en marchant ?:
</t>
  </si>
  <si>
    <t xml:space="preserve">Do you stand while walking: 
</t>
  </si>
  <si>
    <t>In your current job, in a typical week, how often do you telework?
-[Never 4 Two days a week; A few days a month 5 Three or four days a week; One day a week 6 Five days a week]</t>
  </si>
  <si>
    <t xml:space="preserve"> Dans le cadre de votre emploi actuel, au cours d’une semaine typique, à quelle fréquence effectuez-vous du télétravail ?
-[Jamais 4 Deux jours par semaine ; Quelques jours par mois 5 Trois ou quatre jours par semaine ; Un jour par semaine 6 Cinq jours par semaine]</t>
  </si>
  <si>
    <t>Un appareil auditif {S23}</t>
  </si>
  <si>
    <t>Un appareil auditif{S23}</t>
  </si>
  <si>
    <t>If you are a woman, are you in menopause? Y / N / Don't know</t>
  </si>
  <si>
    <t>If you don't know, what was the date of your last period (even approximate)? mm/yyyy</t>
  </si>
  <si>
    <t>Of natural origin;</t>
  </si>
  <si>
    <t>Following removal of both ovaries;</t>
  </si>
  <si>
    <t>Following removal of the uterus;</t>
  </si>
  <si>
    <t>Following medical treatment (radiotherapy, chemotherapy, etc.);</t>
  </si>
  <si>
    <t>Other, please specify</t>
  </si>
  <si>
    <t>Do you currently use condoms (yourself or your partner(s)): [Yes ; No ; Not applicable].</t>
  </si>
  <si>
    <t xml:space="preserve"> Is it to : Protect you from sexually transmitted diseases?</t>
  </si>
  <si>
    <t xml:space="preserve"> Is it to : Prevent pregnancy?</t>
  </si>
  <si>
    <t>Do you currently use any other method of contraception (yourself or your partner(s)): [Yes ; No ; Not applicable].</t>
  </si>
  <si>
    <t>If yes, which one(s)?</t>
  </si>
  <si>
    <t>Pill</t>
  </si>
  <si>
    <t>Tubal ligation</t>
  </si>
  <si>
    <t>Vasectomy</t>
  </si>
  <si>
    <t>MISES A JOUR DU CALENDRIER PROFESSIONNEL</t>
  </si>
  <si>
    <t>UPDATES TO THE PROFESSIONAL CALENDAR</t>
  </si>
  <si>
    <t>Données socio-économiques et professionnelles  (Auto-questionnaire)</t>
  </si>
  <si>
    <t>_5_ Données socio-économiques et professionnelles  (Auto-questionnaire)</t>
  </si>
  <si>
    <t>PARACL_BIO_Asat</t>
  </si>
  <si>
    <t>PARACL_SPI_CriAcc_nb</t>
  </si>
  <si>
    <t>Heure de centrifugation (HH:MM)</t>
  </si>
  <si>
    <t>Time of centrifugation (HH:MM)</t>
  </si>
  <si>
    <t>PARACL_SAN_HeCentrif</t>
  </si>
  <si>
    <t xml:space="preserve"> Stérilet,Précisez : [ Au cuivre Hormonal (Mirena) Je ne sais pas]</t>
  </si>
  <si>
    <t>AQ_VIESEX_Csterilet; AQ_VIESEX_CSQuoi</t>
  </si>
  <si>
    <t xml:space="preserve"> IUD, Specify: [ Copper Hormonal (Mirena) I don't know]</t>
  </si>
  <si>
    <t>Autre(s), précisez</t>
  </si>
  <si>
    <t>AQ_VIESEX_AutreStr; AQ_VIESEX_AutreStrPs</t>
  </si>
  <si>
    <t>What means of transport do you use most often to commute to work? (several answers possible)</t>
  </si>
  <si>
    <t>UPDATE TO THE PROFESSIONAL CALENDAR</t>
  </si>
  <si>
    <t>Si vous n’effectuez jamais de télétravail ou de travail à distance, est-ce : -[Un choix personnel, je pourrais en faire si je le souhaitais ; Mon employeur ne le permet pas, mais je souhaiterais en faire ; Mon emploi n’est pas réalisable à distance]</t>
  </si>
  <si>
    <t xml:space="preserve"> A quel âge avez-vous été ménopausée ? I__I__I ans</t>
  </si>
  <si>
    <t>At what age did you go through the menopause? I__I__I years</t>
  </si>
  <si>
    <t>AQ_FEMME_MenoAut; AQ_FEMME_MenoAutPs</t>
  </si>
  <si>
    <t xml:space="preserve"> Si vous êtes ménopausée : Etait-ce? :  (plusieurs réponses possibles)</t>
  </si>
  <si>
    <t xml:space="preserve"> If you are menopausal: Was it? (several answers possible)</t>
  </si>
  <si>
    <t>Code postal du lieu d’emploi : I__I__I__I__I__I</t>
  </si>
  <si>
    <t>Marche, vélo, trottinette, etc</t>
  </si>
  <si>
    <t>Voiture ou deux-roues motorisé (moto, scooter)</t>
  </si>
  <si>
    <t>Nombre de courbes acceptables (Sages2) :1/2/3</t>
  </si>
  <si>
    <t>Critères d'acceptabilité : 1/2</t>
  </si>
  <si>
    <t>Number of acceptable curves (Sages2) :1/2/3</t>
  </si>
  <si>
    <t>Acceptability criteria: 1/2</t>
  </si>
  <si>
    <t>MISE A JOUR DU CALENDRIER PROFESSIONNEL DEPUIS L'INCLUSION</t>
  </si>
  <si>
    <t>Indiquez à quel point vous êtes d’accord ou non avec chacune des affirmations suivantes :
- [Pas du tout d'accord; Pas d'accord; D'accord; Tout à fait d'accord]</t>
  </si>
  <si>
    <t>AQ_EMPL_Coh_2_CP</t>
  </si>
  <si>
    <t>AQ_EMPL_Coh_2_Com</t>
  </si>
  <si>
    <t>AQ_EMPL_Coh_2_Prof</t>
  </si>
  <si>
    <t>AQ_EMPL_Coh_2_Sect</t>
  </si>
  <si>
    <t>AQ_EMPL_Coh_2_De; AQ_EMPL_Coh_2_A</t>
  </si>
  <si>
    <t>AQ_EMPL_Coh_3_De; AQ_EMPL_Coh_3_A</t>
  </si>
  <si>
    <t>AQ_EMPL_Coh_3_CP</t>
  </si>
  <si>
    <t>AQ_EMPL_Coh_3_Com</t>
  </si>
  <si>
    <t>AQ_EMPL_Coh_3_Prof</t>
  </si>
  <si>
    <t>AQ_EMPL_Coh_3_Sect</t>
  </si>
  <si>
    <t xml:space="preserve">Renseignez les informations suivantes pour vos 3 emplois les plus récents, y compris votre emploi actuel si vous en occupez un.                                                                                                                                                                                                                                         </t>
  </si>
  <si>
    <t>COMPOSITION DU FOYER /VIE EN COUPLE</t>
  </si>
  <si>
    <t>Dans le domicile où vous résidez le plus souvent, vivez-vous :</t>
  </si>
  <si>
    <t xml:space="preserve"> En couple : [O ; N] </t>
  </si>
  <si>
    <t xml:space="preserve">Actuellement, avez-vous un animal de compagnie ? [O ; N]  </t>
  </si>
  <si>
    <t>Actuellement, vivez-vous en couple ? [O ; N]</t>
  </si>
  <si>
    <t xml:space="preserve">DENTS </t>
  </si>
  <si>
    <t>s24</t>
  </si>
  <si>
    <t xml:space="preserve">ÉCHELLE MHC-SF </t>
  </si>
  <si>
    <r>
      <t xml:space="preserve">Avez-vous eu des sifflements dans la poitrine, à un moment quelconque, au cours des 12 derniers mois ? </t>
    </r>
    <r>
      <rPr>
        <sz val="8"/>
        <color theme="1" tint="0.499984740745262"/>
        <rFont val="Calibri"/>
        <family val="2"/>
        <scheme val="minor"/>
      </rPr>
      <t>O/N</t>
    </r>
  </si>
  <si>
    <r>
      <t xml:space="preserve">Have you experienced chest wheezing at any time over the past 12 months? </t>
    </r>
    <r>
      <rPr>
        <sz val="8"/>
        <color theme="1" tint="0.499984740745262"/>
        <rFont val="Calibri"/>
        <family val="2"/>
        <scheme val="minor"/>
      </rPr>
      <t>Y/N</t>
    </r>
  </si>
  <si>
    <r>
      <t>Vous êtes-vous réveillé(e) avec une sensation de gêne respiratoire à un moment quelconque, dans les 12 derniers mois ?</t>
    </r>
    <r>
      <rPr>
        <sz val="8"/>
        <color theme="1" tint="0.499984740745262"/>
        <rFont val="Calibri"/>
        <family val="2"/>
        <scheme val="minor"/>
      </rPr>
      <t xml:space="preserve"> O/N</t>
    </r>
  </si>
  <si>
    <r>
      <t xml:space="preserve">Avez-vous eu une crise d’essoufflement, au repos, pendant la journée, à un moment quelconque dans les 12 derniers mois ? </t>
    </r>
    <r>
      <rPr>
        <sz val="8"/>
        <color theme="1" tint="0.499984740745262"/>
        <rFont val="Calibri"/>
        <family val="2"/>
        <scheme val="minor"/>
      </rPr>
      <t>O/N</t>
    </r>
  </si>
  <si>
    <r>
      <t xml:space="preserve">Avez-vous eu une crise d’essoufflement après un effort intense, à un moment quelconque, dans les 12 derniers mois ? </t>
    </r>
    <r>
      <rPr>
        <sz val="8"/>
        <color theme="1" tint="0.499984740745262"/>
        <rFont val="Calibri"/>
        <family val="2"/>
        <scheme val="minor"/>
      </rPr>
      <t>O/N</t>
    </r>
  </si>
  <si>
    <r>
      <t xml:space="preserve">Avez-vous été réveillé(e) par une crise d’essoufflement à un moment quelconque dans les 12 derniers mois ? </t>
    </r>
    <r>
      <rPr>
        <sz val="8"/>
        <color theme="1" tint="0.499984740745262"/>
        <rFont val="Calibri"/>
        <family val="2"/>
        <scheme val="minor"/>
      </rPr>
      <t>O/N</t>
    </r>
  </si>
  <si>
    <t>Avez-vous déjà consulté pour la prise en charge de cette dermatite atopique (plusieurs réponses possibles) :</t>
  </si>
  <si>
    <t>Votre médecin traitant non dermatologue</t>
  </si>
  <si>
    <t>Un(e) dermatologue dans un cabinet en ville ou en clinique privée</t>
  </si>
  <si>
    <t>Un(e) dermatologue à l’hôpital</t>
  </si>
  <si>
    <t>Non</t>
  </si>
  <si>
    <t>AQ_PEAU_AtopConsultTrait</t>
  </si>
  <si>
    <t>Have you ever consulted a dermatologist for the management of your atopic dermatitis (several answers possible)?</t>
  </si>
  <si>
    <t>A dermatologist in a town practice or private clinic</t>
  </si>
  <si>
    <t>A dermatologist in hospital</t>
  </si>
  <si>
    <t>No</t>
  </si>
  <si>
    <t>Your non-dermatologist general practitioner</t>
  </si>
  <si>
    <t>AQ_PEAU_AtopConsultPrive</t>
  </si>
  <si>
    <t>AQ_PEAU_AtopConsultHospit</t>
  </si>
  <si>
    <t>AQ_PEAU_AtopConsultNon</t>
  </si>
  <si>
    <t>AQ_PEAU_AtopConsultNSP</t>
  </si>
  <si>
    <t>AQ_PEAU_AtopTraitAct</t>
  </si>
  <si>
    <t>AQ_PEAU_AtopConseq</t>
  </si>
  <si>
    <t>How does (or did) your atopic dermatitis most often affect your daily life?
[None; Minimal or mild; Moderate; Severe or very severe; Don't know]</t>
  </si>
  <si>
    <t>AQ_PEAU_AtopStress</t>
  </si>
  <si>
    <t>Avez-vous déjà consulté pour la prise en charge de ce psoriasis (plusieurs réponses possibles) :</t>
  </si>
  <si>
    <t>Have you ever sought treatment for psoriasis (multiple answers possible) :</t>
  </si>
  <si>
    <t>AQ_PEAU_PsoriaConsultTrait</t>
  </si>
  <si>
    <t>AQ_PEAU_PsoriaConsultPrive</t>
  </si>
  <si>
    <t>AQ_PEAU_PsoriaConsultHospit</t>
  </si>
  <si>
    <t>AQ_PEAU_PsoriaConsultNon</t>
  </si>
  <si>
    <t>AQ_PEAU_PsoriaConsultNSP</t>
  </si>
  <si>
    <t>Quel retentissement a (ou avait) le plus souvent ce psoriasis sur votre vie quotidienne ?
[Aucun ; Minime ou léger ; Modéré ; Sévère ou très sévère ; Je ne sais pas]</t>
  </si>
  <si>
    <t>Pensez-vous que le stress influence (ou  influencait) les poussées de ce psoriasis ? [Oui ; Non ; Je ne sais pas]</t>
  </si>
  <si>
    <t xml:space="preserve">Actuellement, prenez-vous un traitement pour ce psoriasis ? [O ; N ; Je ne sais pas]    </t>
  </si>
  <si>
    <t>Are you currently taking treatment for this psoriasis? [Y; N; Don't know]</t>
  </si>
  <si>
    <t>How does (or did) your psoriasis most often affect your daily life?
[None; Minimal or mild; Moderate; Severe or very severe; Don't know]</t>
  </si>
  <si>
    <t>Do you think that stress influences (or influenced) the flare-ups of this psoriasis? [Yes; No; Don't know]</t>
  </si>
  <si>
    <t>AQ_PEAU_PsoriaTraitAct</t>
  </si>
  <si>
    <t>AQ_PEAU_PsoriaConseq</t>
  </si>
  <si>
    <t>AQ_PEAU_PsoriaStress</t>
  </si>
  <si>
    <t>Avez-vous déjà consulté pour la prise en charge de cette acné rosacée (plusieurs réponses possibles) :</t>
  </si>
  <si>
    <t xml:space="preserve">Actuellement, prenez-vous un traitement pour cette acné rosacée? [O ; N ; Je ne sais pas]    </t>
  </si>
  <si>
    <t>Quel retentissement a (ou avait) le plus souvent cette acné rosacée sur votre vie quotidienne ?
[Aucun ; Minime ou léger ; Modéré ; Sévère ou très sévère ; Je ne sais pas]</t>
  </si>
  <si>
    <t>Pensez-vous que le stress influence (ou  influencait) les poussées de cette acné rosacée? [O ; N ; Je ne sais pas]</t>
  </si>
  <si>
    <t>Have you ever consulted a doctor about the management of this acne rosacea (several answers possible):</t>
  </si>
  <si>
    <t>Your non-dermatologist GP</t>
  </si>
  <si>
    <t xml:space="preserve">Are you currently taking any treatment for this acne rosacea? [Y; N; Don't know] </t>
  </si>
  <si>
    <t>How does (or did) this acne rosacea most often affect your daily life? :  [None; Minimal or mild; Moderate; Severe or very severe; Don't know]</t>
  </si>
  <si>
    <t>Do you think that stress influences (or influenced) the outbreaks of this acne rosacea? [Y; N; Don't know]</t>
  </si>
  <si>
    <t>Actuellement, cette  acné rosacée est-il toujours présent ? [O ; N ; Je ne sais pas]</t>
  </si>
  <si>
    <t>Is this acne rosacea still present today? [Y; N; Don't know]</t>
  </si>
  <si>
    <t>AQ_PEAU_Acne</t>
  </si>
  <si>
    <t>AQ_PEAU_AcneConsultTrait</t>
  </si>
  <si>
    <t>AQ_PEAU_AcneConsultPrive</t>
  </si>
  <si>
    <t>AQ_PEAU_AcneConsultHospit</t>
  </si>
  <si>
    <t>AQ_PEAU_AcneConsultNon</t>
  </si>
  <si>
    <t>AQ_PEAU_AcneConsultNSP</t>
  </si>
  <si>
    <t>AQ_PEAU_AcneTraitAct</t>
  </si>
  <si>
    <t>AQ_PEAU_AcnePresAct</t>
  </si>
  <si>
    <t>AQ_PEAU_AcneJuge</t>
  </si>
  <si>
    <t>AQ_PEAU_AcneStress</t>
  </si>
  <si>
    <t>AQ_PEAU_AcneConseq</t>
  </si>
  <si>
    <t>web</t>
  </si>
  <si>
    <t>Avez-vous déjà consulté pour la prise en charge de ce vitiligo (plusieurs réponses possibles) :</t>
  </si>
  <si>
    <t>Have you ever consulted a doctor about the management of this vitiligo (several answers possible):</t>
  </si>
  <si>
    <t>Your non-dermatological doctor</t>
  </si>
  <si>
    <t>Quel retentissement a (ou avait) le plus souvent ce vitiligo sur votre vie quotidienne ?
[Aucun ; Minime ou léger ; Modéré ; Sévère ou très sévère ; Je ne sais pas]</t>
  </si>
  <si>
    <t>Parmi les traitements suivants du vitiligo, lesquels avez-vous déjà utilisés :</t>
  </si>
  <si>
    <t xml:space="preserve">Are you currently taking treatment for c vitiligo? [Y; N; Don't know] </t>
  </si>
  <si>
    <t>How does (or did) vitiligo most often affect your daily life?
[None; Minimal or mild; Moderate; Severe or very severe; Don't know]</t>
  </si>
  <si>
    <t>Which of the following treatments for vitiligo have you used:</t>
  </si>
  <si>
    <t>Home phototherapy (UV with a lamp at home)</t>
  </si>
  <si>
    <t>AQ_PEAU_VitiligoConsultTrait</t>
  </si>
  <si>
    <t>AQ_PEAU_VitiligoConsultPrive</t>
  </si>
  <si>
    <t>AQ_PEAU_VitiligoConsultNSP</t>
  </si>
  <si>
    <t>AQ_PEAU_VitiligoConsultNon</t>
  </si>
  <si>
    <t>AQ_PEAU_VitiligoConsultHospit</t>
  </si>
  <si>
    <t>AQ_PEAU_VitiligoTacrol</t>
  </si>
  <si>
    <t>Corticoïdes locaux (crèmes à la cortisone)  [O ; N ]</t>
  </si>
  <si>
    <t>Corticoïdes oraux (cortisone par voie orale)  [O ; N ]</t>
  </si>
  <si>
    <t>Photothérapie générale (UV pour tout le corps chez le dermatologue ou à l’hôpital en cabine)  [O ; N ]</t>
  </si>
  <si>
    <t>Photothérapie à domicile(UV avec une lampe à la maison)  [O ; N ]</t>
  </si>
  <si>
    <t>AQ_PEAU_VitiligoCorticLoc</t>
  </si>
  <si>
    <t>AQ_PEAU_VitiligoCorticOra</t>
  </si>
  <si>
    <t>AQ_PEAU_VitiligoPhotoGen</t>
  </si>
  <si>
    <t>AQ_PEAU_VitiligoPhotoDom</t>
  </si>
  <si>
    <t>AQ_PEAU_VitiligoStress</t>
  </si>
  <si>
    <t>AQ_PEAU_VitiligoConseq</t>
  </si>
  <si>
    <t>AQ_PEAU_VitiligoTraitAct</t>
  </si>
  <si>
    <t xml:space="preserve">Actuellement, prenez-vous un traitement pour ce vitiligo? [O ; N ; Je ne sais pas]    </t>
  </si>
  <si>
    <t>Si oui, comment jugez-vous la sévérité de votre pelade? 
-  [Pas du tout sévère|0|1|2|3|4||6|7|8|9|10|Extrêmement sévère]</t>
  </si>
  <si>
    <t>If yes, how would you rate the severity of your alopecia?
- Not at all severe|0|1|2|3|4|6|7|8|9|10|Extremely severe]"</t>
  </si>
  <si>
    <t>AQ_PEAU_PeladJuge</t>
  </si>
  <si>
    <t>Avez-vous déjà consulté pour la prise en charge de cette  pelade (plusieurs réponses possibles) :</t>
  </si>
  <si>
    <t xml:space="preserve">Actuellement, prenez-vous un traitement pour cette  pelade? [O ; N ; Je ne sais pas]    </t>
  </si>
  <si>
    <t>Pensez-vous que le stress influence (ou  influencait) les poussées de cette  pelade? [O ; N ; Je ne sais pas]</t>
  </si>
  <si>
    <t>Pensez-vous que le stress influence (ou  influencait) les poussées de ce  vitiligo ? [O ; N ; Je ne sais pas]</t>
  </si>
  <si>
    <t>Do you think that stress influences (or influenced) the outbreaks of this vitiligo? [Y ; N ; Don't know]</t>
  </si>
  <si>
    <t>Have you ever consulted a dermatologist for the management of your alopecia (several answers possible)?</t>
  </si>
  <si>
    <t>Your treating non-dermatologist doctor</t>
  </si>
  <si>
    <t>AQ_PEAU_PeladConsultTrait</t>
  </si>
  <si>
    <t>AQ_PEAU_PeladConsultPrive</t>
  </si>
  <si>
    <t>AQ_PEAU_PeladConsultHospit</t>
  </si>
  <si>
    <t>AQ_PEAU_PeladConsultNon</t>
  </si>
  <si>
    <t>AQ_PEAU_PeladConsultNSP</t>
  </si>
  <si>
    <t>AQ_PEAU_PeladHospit</t>
  </si>
  <si>
    <t>AQ_PEAU_PeladTraitAct</t>
  </si>
  <si>
    <t>Quel retentissement a (ou avait) le plus souvent cette pelade sur votre vie quotidienne ?
[Aucun ; Minime ou léger ; Modéré ; Sévère ou très sévère ; Je ne sais pas]</t>
  </si>
  <si>
    <t>How does (or did)  alopecia most often affect your daily life?
[None; Minimal or mild; Moderate; Severe or very severe; Don't know]</t>
  </si>
  <si>
    <t>AQ_PEAU_PeladConseq</t>
  </si>
  <si>
    <t>Do you think that stress influences (or influenced) the flare-ups of this alopecia? [Y; N; Don't know]</t>
  </si>
  <si>
    <t>AQ_PEAU_PeladStress</t>
  </si>
  <si>
    <t>Has this alopecia been diagnosed or confirmed by: 
- [A dermatologist ; Your attending physician ; Another physician ; Yourself ; I don't know]</t>
  </si>
  <si>
    <t>Si oui, comment jugez-vous la sévérité de votre   acné rosacée ? 
 [Pas du tout sévère|0|1|2|3|4||6|7|8|9|10|Extrêmement sévère]</t>
  </si>
  <si>
    <t>If yes, how would you rate the severity of your acne rosacea? 
 [Not at all severe|0|1|2|3|4|6|7|8|9|10|Extremely severe]"</t>
  </si>
  <si>
    <t>Avez-vous déjà consulté pour la prise en charge de cette  cette maladie de Verneuil (plusieurs réponses possibles) :</t>
  </si>
  <si>
    <t>Have you ever consulted a dermatologist for the management of your Verneuil disease (several answers possible)?</t>
  </si>
  <si>
    <t>AQ_PEAU_VerneuilConsultTrait</t>
  </si>
  <si>
    <t>AQ_PEAU_VerneuilConsultPrive</t>
  </si>
  <si>
    <t>AQ_PEAU_VerneuilConsultHospit</t>
  </si>
  <si>
    <t>AQ_PEAU_VerneuilConsultNon</t>
  </si>
  <si>
    <t>AQ_PEAU_VerneuilConsultNSP</t>
  </si>
  <si>
    <t xml:space="preserve">Actuellement, prenez-vous un traitement pour cette  maladie de Verneuil? [O ; N ; Je ne sais pas]    </t>
  </si>
  <si>
    <t>Quel retentissement a (ou avait) le plus souvent cette maladie de Verneuil sur votre vie quotidienne ?
[Aucun ; Minime ou léger ; Modéré ; Sévère ou très sévère ; Je ne sais pas]</t>
  </si>
  <si>
    <t>Pensez-vous que le stress influence (ou  influencait) les poussées de cette  maladie de Verneuil ? [O ; N ; Je ne sais pas]</t>
  </si>
  <si>
    <t xml:space="preserve">Are you currently taking treatment for Verneuil disease [Y; N; Don't know] </t>
  </si>
  <si>
    <t>How does (or did) Verneuil disease most often affect your daily life?
[None; Minimal or mild; Moderate; Severe or very severe; Don't know]</t>
  </si>
  <si>
    <t>Do you think that stress influences (or influenced) Verneuil disease flare-ups? [Y ; N ; Don't know]</t>
  </si>
  <si>
    <t>AQ_PEAU_VerneuilTraitAct</t>
  </si>
  <si>
    <t>AQ_PEAU_VerneuilConseq</t>
  </si>
  <si>
    <t>AQ_PEAU_VerneuilStress</t>
  </si>
  <si>
    <t>Avez-vous un lupus diagnostiqué par un médecin ?  [O ; N ; Je ne sais pas]</t>
  </si>
  <si>
    <t>Si oui, en quelle année approximativement ce diagnostic a-t-il été fait ?  [AAAA ; Je ne sais pas]</t>
  </si>
  <si>
    <t>Avez-vous une maladie de Sjögren diagnostiquée par un médecin ?   [O ; N ; Je ne sais pas]</t>
  </si>
  <si>
    <t>AQ_PEAU_Lupus</t>
  </si>
  <si>
    <t>Have you been hospitalised for this alopecia? [Y ; N ; I don't know]</t>
  </si>
  <si>
    <t>Have you ever consulted a dermatologist for the medical management of your alopecia [Y ; N ; I don't know]</t>
  </si>
  <si>
    <t>Have you ever had lupus? [Y ; N ; I don't know]</t>
  </si>
  <si>
    <t>AQ_PEAU_Sjogren</t>
  </si>
  <si>
    <t>AQ_PEAU_SjogrenAn; AQ_PEAU_SjogrenAnneeNSP</t>
  </si>
  <si>
    <t>Have you been diagnosed with Sjögren's disease by a doctor? [Y ; N ; I don't know]</t>
  </si>
  <si>
    <t>If yes, approximately what year was this diagnosis made? [YYYY ; I don't know]</t>
  </si>
  <si>
    <t>MHC-SF  SCALE</t>
  </si>
  <si>
    <t>AQ_MODVIE_MHC</t>
  </si>
  <si>
    <t>Au cours du dernier mois, à quelle heure êtes-vous allé(e) au lit habituellement le soir ?                                         |__|__| heures / |__|__| minutes</t>
  </si>
  <si>
    <t>Au cours du dernier mois, combien de fois votre sommeil a-t-il été perturbé parce que :
-[Pas une seule fois ; Moins d’1 fois par semaine ; 1 ou 2 fois par semaine ; 3 fois ou plus par semaine]</t>
  </si>
  <si>
    <t>Vous ne pouviez pas vous endormir en 30 minutes</t>
  </si>
  <si>
    <t>Vous vous réveilliez au cours de la nuit ou trop tôt le matin</t>
  </si>
  <si>
    <t>Vous deviez vous lever pour aller aux toilettes</t>
  </si>
  <si>
    <t>Vous aviez du mal à respirer</t>
  </si>
  <si>
    <t>Vous toussiez ou ronfliez bruyamment.</t>
  </si>
  <si>
    <t>Vous aviez trop froid</t>
  </si>
  <si>
    <t>Vous aviez trop chaud</t>
  </si>
  <si>
    <t>Vous faisiez de mauvais rêves</t>
  </si>
  <si>
    <t>Vous aviez des douleurs</t>
  </si>
  <si>
    <t>Autre(s) raison(s), Précisez</t>
  </si>
  <si>
    <t>AQ_SOMMEIL_HCoucher</t>
  </si>
  <si>
    <t>AQ_SOMMEIL_HTempsEndor</t>
  </si>
  <si>
    <t>Au cours du dernier mois, à quelle heure vous êtes-vous levé(e) habituellement le matin ?  :                       |__|__| heures / |__|__| minutes</t>
  </si>
  <si>
    <t>Au cours du dernier mois, combien d’heures avez-vous vraiment dormi la nuit ? (Ce nombre peut être différent du nombre d’heures passées au lit) :|__|__| heures / |__|__| minutes</t>
  </si>
  <si>
    <t>In the last month, what time did you usually go to bed at night? :
|__|__| hours / |__|__| minutes</t>
  </si>
  <si>
    <t>In the last month, how many hours did you actually sleep at night? (This number may be different from the number of hours spent in bed) :|__|__| hours / |__|__| minutes</t>
  </si>
  <si>
    <t>AQ_SOMMEIL_HTempsDort</t>
  </si>
  <si>
    <t>In the last month, what time did you usually get up in the morning?:  |__|__| hours / |__|__| minutes</t>
  </si>
  <si>
    <t>AQ_SOMMEIL_HLever</t>
  </si>
  <si>
    <t>In the last month, how often has your sleep been disturbed because:
-[Not once; Less than 1 time a week; 1 or 2 times a week; 3 or more times a week]</t>
  </si>
  <si>
    <t>You couldn't fall asleep in 30 minutes</t>
  </si>
  <si>
    <t>You woke up during the night or too early in the morning</t>
  </si>
  <si>
    <t>You had to get up to go to the toilet</t>
  </si>
  <si>
    <t>You had trouble breathing</t>
  </si>
  <si>
    <t>You coughed or snored loudly.</t>
  </si>
  <si>
    <t>You were too cold</t>
  </si>
  <si>
    <t>You were too hot</t>
  </si>
  <si>
    <t>You had bad dreams</t>
  </si>
  <si>
    <t>You had pain</t>
  </si>
  <si>
    <t>Other reason(s), please specify</t>
  </si>
  <si>
    <t>AQ_SOMMEIL_Per30mn</t>
  </si>
  <si>
    <t>AQ_SOMMEIL_PerReveil</t>
  </si>
  <si>
    <t>AQ_SOMMEIL_PerWC</t>
  </si>
  <si>
    <t>AQ_SOMMEIL_PerResp</t>
  </si>
  <si>
    <t>AQ_SOMMEIL_PerBruy</t>
  </si>
  <si>
    <t>AQ_SOMMEIL_PerFroid</t>
  </si>
  <si>
    <t>AQ_SOMMEIL_PerChaud</t>
  </si>
  <si>
    <t>AQ_SOMMEIL_PerReve</t>
  </si>
  <si>
    <t>AQ_SOMMEIL_PerAut; AQ_SOMMEIL_PerAutPs</t>
  </si>
  <si>
    <t>Au cours du dernier mois, comment évalueriez-vous la qualité de votre sommeil dans l’ensemble ?
-[ Très bonne; Plutôt bonne; Plutôt mauvaise; Très mauvaise]</t>
  </si>
  <si>
    <t>Over the last month, how would you rate the quality of your sleep overall?
-[ Very good; Quite good; Quite bad; Very bad]</t>
  </si>
  <si>
    <t>AQ_SOMMEIL_Qualite</t>
  </si>
  <si>
    <t>Au cours du dernier mois, combien de fois avez-vous eu de la difficulté à rester éveillé(e) en conduisant, pendant les repas ou en participant à des activités sociales ?
-[Pas une seule fois; Moins d’1 fois par semaine; 1 ou 2 fois par semaine; 3 fois ou plus par semaine]</t>
  </si>
  <si>
    <t>Au cours dudernier mois, combien de fois avez-vous pris des médicaments (avec prescription ou en vente libre) pour vous aider à dormir ?
-[Pas une seule fois ;  Moins d’1 fois par semaine ; 1 ou 2 fois par semaine; 3 fois ou plus par semaine]</t>
  </si>
  <si>
    <t>In the last month, how often have you taken medication (prescription or over-the-counter) to help you sleep?
-[Not once; Less than 1 time a week; 1 or 2 times a week; 3 or more times a week]</t>
  </si>
  <si>
    <t>AQ_SOMMEIL_MedocDormir</t>
  </si>
  <si>
    <t>In the past month, how often have you had difficulty staying awake while driving, eating or participating in social activities?
-[Not once; Less than 1 time per week; 1 or 2 times per week; 3 or more times per week]</t>
  </si>
  <si>
    <t>AQ_SOMMEIL_DernMfoisDifEveil</t>
  </si>
  <si>
    <t>Au cours du dernier mois, jusqu’à quel point avez-vous eu un problème à rester suffisamment enthousiaste pour faire les choses que vous aviez à faire ?
-[ Aucun problème du tout; Seulement un très léger problème; Un certain problème ; Un très gros problème]</t>
  </si>
  <si>
    <t xml:space="preserve"> In the last month, how much of a problem did you have staying enthusiastic enough to do the things you had to do?
-[ No problem at all; Only a very slight problem; Some problem; A very big problem]</t>
  </si>
  <si>
    <t>AQ_SOMMEIL_DernMEnvieFaire</t>
  </si>
  <si>
    <t>Partagez-vous votre lit, votre chambre ou votre domicile avec quelqu’un ?
-[Je ne partage pas mon lit, ma chambre ou mon domicile avec quelqu’un;
 Quelqu’un dans mon domicile, mais dans une autre chambre;
 Quelqu’un dans la même chambre, mais dans un autre lit;
 Quelqu’un dans le même lit]</t>
  </si>
  <si>
    <t>Do you share your bed, room or home with anyone?
-[I don't share my bed, room or home with anyone;
 Someone in my home, but in another room;
 Someone in the same room, but in another bed;
 Someone in the same bed]</t>
  </si>
  <si>
    <t>AQ_SOMMEIL_PartageLit</t>
  </si>
  <si>
    <t xml:space="preserve"> Si vous partagez votre lit, votre chambre ou votre domicile avec quelqu’un, demandez-lui combien de 
fois pendant votre sommeil, au cours du dernier mois : -[Pas une seule fois; Moins d’1 fois par semaine; 1 ou 2 fois par semaine; 3 fois ou plus par semaine]</t>
  </si>
  <si>
    <t>If you share your bed, room or home with someone, ask them how many times during your sleep, in the last month: -[Not once; Less than 1 time a week; 1 or 2 times a week; 3 or more times a week]</t>
  </si>
  <si>
    <t>Vous avez ronflé bruyamment</t>
  </si>
  <si>
    <t>Vous avez fait de longues pauses entre vos respirations</t>
  </si>
  <si>
    <t>Vous avez eu des secousses ou des spasmes dans les jambes</t>
  </si>
  <si>
    <t>Vous avez eu des moments de désorientation ou de confusion</t>
  </si>
  <si>
    <t>Vous avez manifesté d’autres types de perturbation, veuillez décrire</t>
  </si>
  <si>
    <t>You snored loudly</t>
  </si>
  <si>
    <t>You had long pauses between breaths</t>
  </si>
  <si>
    <t>You had twitching or spasms in your legs</t>
  </si>
  <si>
    <t>You had moments of disorientation or confusion</t>
  </si>
  <si>
    <t>You had other types of disturbance, please describe</t>
  </si>
  <si>
    <t>AQ_SOMMEIL_DitRonfle</t>
  </si>
  <si>
    <t>AQ_SOMMEIL_DitPosResp</t>
  </si>
  <si>
    <t>AQ_SOMMEIL_DitSpasme</t>
  </si>
  <si>
    <t>AQ_SOMMEIL_DitConfus</t>
  </si>
  <si>
    <t>AQ_SOMMEIL_DitAutre; AQ_SOMMEIL_DitAutPs</t>
  </si>
  <si>
    <t>Était-ce :
Uniquement des hommes
Uniquement des femmes
Des hommes et des femmes
Ne souhaite pas répondre</t>
  </si>
  <si>
    <t>Au cours des 12 derniers mois,, avec combien de partenaires différents avez-vous eu des 
rapports sexuels ?
I__I__I__I partenaire(s)/Ne souhaite pas répondre</t>
  </si>
  <si>
    <t>(L'accord de Marie Zins est nécessaire pour l'utilisation de certaines  données de cette section. Merci de la contacter et votre référent AVANT de retourner votre demande de données (catalogue coché)).</t>
  </si>
  <si>
    <t>AQ_VIESEX_PartQui12mois</t>
  </si>
  <si>
    <t>In the last 12 months, with how many different partners have you had sexual relations ?
I__I__I__I partner(s)/Don't wish to reply</t>
  </si>
  <si>
    <t>Was it :
Only men
All women
Men and women
Do not wish to answer</t>
  </si>
  <si>
    <t>Avez-vous eu déjà des rapports sexuels ? O/N/Ne souhaite pas répondre</t>
  </si>
  <si>
    <t>Have you ever had sexual intercourse? Y/N/Don't want to answer</t>
  </si>
  <si>
    <t>AQ_VIESEX_RapSex</t>
  </si>
  <si>
    <t>AQ_VIESEX_RapSexDoul</t>
  </si>
  <si>
    <t>AQ_VIESEX_RapSexDoulRet</t>
  </si>
  <si>
    <r>
      <t xml:space="preserve">Vous arrive-t-il d'avoir des douleurs au cours des rapports (ou immédiatement après ceux-ci) ?
</t>
    </r>
    <r>
      <rPr>
        <sz val="8"/>
        <rFont val="Calibri"/>
        <family val="2"/>
      </rPr>
      <t>Jamais ou exceptionnellement
Parfois
Souvent
Toujours
Ne souhaite pas répondre</t>
    </r>
  </si>
  <si>
    <r>
      <t xml:space="preserve">Do you ever have pain during (or immediately after) intercourse?
</t>
    </r>
    <r>
      <rPr>
        <sz val="8"/>
        <rFont val="Calibri"/>
        <family val="2"/>
      </rPr>
      <t>Never, or exceptionally
Occasionally
Frequently
Always
Don't want to answer</t>
    </r>
  </si>
  <si>
    <r>
      <t xml:space="preserve">Si vous avez des douleurs au cours des rapports sexuels, de quelle manière ces douleurs retentissent-elles sur les rapports ?
</t>
    </r>
    <r>
      <rPr>
        <sz val="8"/>
        <rFont val="Calibri"/>
        <family val="2"/>
      </rPr>
      <t>Les douleurs ne gênent pas les rapports
Les douleurs gênent les rapports mais n'obligent pas à interrompre ceux-ci
Les douleurs obligent parfois à interrompre le rapport
Les rapports sont impossibles à cause de la douleur
Ne souhaite pas répondre</t>
    </r>
  </si>
  <si>
    <r>
      <t xml:space="preserve">If you experience pain during intercourse, how does this pain affect your intercourse?
</t>
    </r>
    <r>
      <rPr>
        <sz val="8"/>
        <rFont val="Calibri"/>
        <family val="2"/>
      </rPr>
      <t>The pain does not affect intercourse
The pain affects intercourse, though I don't need to stop
The pain sometimes forces me to stop
The pain makes intercourse impossible
Don't want to answer</t>
    </r>
  </si>
  <si>
    <t>AQ_VIESEX_VieSexSatisf</t>
  </si>
  <si>
    <t>AQ_VIESEX_VieCoupleSatisf</t>
  </si>
  <si>
    <t xml:space="preserve"> Actuellement, votre vie sexuelle vous paraît-elle :
Pas du tout satisfaisante
Pas très satisfaisante
Satisfaisante
Très satisfaisante
Ne souhaite pas répondre</t>
  </si>
  <si>
    <t>Currently, would you consider you sex life:
Not at all satisfactory
Not very satisfactory
Satisfactory
Very satisfactory
Don't want to answer</t>
  </si>
  <si>
    <r>
      <t>Si oui : Avez-vous été essoufflé(e), même légèrement, quand vous aviez ces sifflements ?</t>
    </r>
    <r>
      <rPr>
        <sz val="8"/>
        <color theme="1" tint="0.499984740745262"/>
        <rFont val="Calibri"/>
        <family val="2"/>
        <scheme val="minor"/>
      </rPr>
      <t xml:space="preserve"> O/N</t>
    </r>
  </si>
  <si>
    <r>
      <t>Si oui : Avez-vous eu ces sifflements alors que vous n’étiez pas enrhumé(e) ?</t>
    </r>
    <r>
      <rPr>
        <sz val="8"/>
        <color theme="1" tint="0.499984740745262"/>
        <rFont val="Calibri"/>
        <family val="2"/>
        <scheme val="minor"/>
      </rPr>
      <t xml:space="preserve"> O/N</t>
    </r>
  </si>
  <si>
    <r>
      <t xml:space="preserve">If yes: Were you out of breath, even slightly, during these wheezing episodes? </t>
    </r>
    <r>
      <rPr>
        <sz val="8"/>
        <color theme="1" tint="0.499984740745262"/>
        <rFont val="Calibri"/>
        <family val="2"/>
        <scheme val="minor"/>
      </rPr>
      <t>Y/N</t>
    </r>
  </si>
  <si>
    <r>
      <t xml:space="preserve">If yes: Did you experience wheezing when not suffering from a cold?  </t>
    </r>
    <r>
      <rPr>
        <sz val="8"/>
        <color theme="1" tint="0.499984740745262"/>
        <rFont val="Calibri"/>
        <family val="2"/>
        <scheme val="minor"/>
      </rPr>
      <t>Y/N</t>
    </r>
  </si>
  <si>
    <r>
      <t xml:space="preserve">Have you, at any time over the past 12 months, woken up with breathing difficulties? </t>
    </r>
    <r>
      <rPr>
        <sz val="8"/>
        <color theme="1" tint="0.499984740745262"/>
        <rFont val="Calibri"/>
        <family val="2"/>
        <scheme val="minor"/>
      </rPr>
      <t>Y/N</t>
    </r>
  </si>
  <si>
    <r>
      <t xml:space="preserve">Have you experienced a daytime resting attack of breathlessness at any time over the past 12 months? </t>
    </r>
    <r>
      <rPr>
        <sz val="8"/>
        <color theme="1" tint="0.499984740745262"/>
        <rFont val="Calibri"/>
        <family val="2"/>
        <scheme val="minor"/>
      </rPr>
      <t>Y/N</t>
    </r>
  </si>
  <si>
    <r>
      <t xml:space="preserve">Have you experienced an attack of breathlessness after intense exertion at any time over the past 12 months? </t>
    </r>
    <r>
      <rPr>
        <sz val="8"/>
        <color theme="1" tint="0.499984740745262"/>
        <rFont val="Calibri"/>
        <family val="2"/>
        <scheme val="minor"/>
      </rPr>
      <t>Y/N</t>
    </r>
  </si>
  <si>
    <r>
      <t>Have you, at any time over the past 12 months, been woken up by an attack of breathlessness?</t>
    </r>
    <r>
      <rPr>
        <sz val="8"/>
        <color theme="1" tint="0.499984740745262"/>
        <rFont val="Calibri"/>
        <family val="2"/>
        <scheme val="minor"/>
      </rPr>
      <t xml:space="preserve"> Y/N</t>
    </r>
  </si>
  <si>
    <r>
      <t xml:space="preserve">Avez-vous été réveillé(e) par une quinte de toux, à un moment quelconque, dans les 12 derniers mois ? </t>
    </r>
    <r>
      <rPr>
        <sz val="8"/>
        <color theme="1" tint="0.499984740745262"/>
        <rFont val="Calibri"/>
        <family val="2"/>
        <scheme val="minor"/>
      </rPr>
      <t>O/N</t>
    </r>
  </si>
  <si>
    <r>
      <t xml:space="preserve">Toussez-vous habituellement en vous levant, en hiver ? </t>
    </r>
    <r>
      <rPr>
        <sz val="8"/>
        <color theme="1" tint="0.499984740745262"/>
        <rFont val="Calibri"/>
        <family val="2"/>
        <scheme val="minor"/>
      </rPr>
      <t>O/N</t>
    </r>
  </si>
  <si>
    <r>
      <t xml:space="preserve">Toussez-vous habituellement pendant la journée ou la nuit, en hiver ? </t>
    </r>
    <r>
      <rPr>
        <sz val="8"/>
        <color theme="1" tint="0.499984740745262"/>
        <rFont val="Calibri"/>
        <family val="2"/>
        <scheme val="minor"/>
      </rPr>
      <t>O/N</t>
    </r>
  </si>
  <si>
    <r>
      <t>Have you, at any time over the past 12 months, been woken up by a coughing fit?</t>
    </r>
    <r>
      <rPr>
        <sz val="8"/>
        <color theme="1" tint="0.499984740745262"/>
        <rFont val="Calibri"/>
        <family val="2"/>
        <scheme val="minor"/>
      </rPr>
      <t xml:space="preserve"> Y/N</t>
    </r>
  </si>
  <si>
    <r>
      <t xml:space="preserve">Do you usually cough when waking up in winter? </t>
    </r>
    <r>
      <rPr>
        <sz val="8"/>
        <color theme="1" tint="0.499984740745262"/>
        <rFont val="Calibri"/>
        <family val="2"/>
        <scheme val="minor"/>
      </rPr>
      <t>Y/N</t>
    </r>
  </si>
  <si>
    <r>
      <t>Si oui, toussez-vous comme cela presque tous les jours pendant 3 mois de suite chaque année ?</t>
    </r>
    <r>
      <rPr>
        <sz val="8"/>
        <color theme="1" tint="0.499984740745262"/>
        <rFont val="Calibri"/>
        <family val="2"/>
        <scheme val="minor"/>
      </rPr>
      <t xml:space="preserve"> O/N</t>
    </r>
  </si>
  <si>
    <t>If yes, do you cough like that nearly each day for 3 consecutive months each year? Y/N</t>
  </si>
  <si>
    <r>
      <t xml:space="preserve">Do you usually cough during the day or night in winter? </t>
    </r>
    <r>
      <rPr>
        <sz val="8"/>
        <color theme="1" tint="0.499984740745262"/>
        <rFont val="Calibri"/>
        <family val="2"/>
        <scheme val="minor"/>
      </rPr>
      <t>Y/N</t>
    </r>
  </si>
  <si>
    <r>
      <t xml:space="preserve">Si oui, toussez-vous comme cela presque tous les jours pendant 3 mois de suite chaque année ? </t>
    </r>
    <r>
      <rPr>
        <sz val="8"/>
        <color theme="1" tint="0.499984740745262"/>
        <rFont val="Calibri"/>
        <family val="2"/>
        <scheme val="minor"/>
      </rPr>
      <t>O/N</t>
    </r>
  </si>
  <si>
    <r>
      <t xml:space="preserve">Avez-vous habituellement des crachats provenant de la poitrine en vous levant, 
en hiver ? </t>
    </r>
    <r>
      <rPr>
        <sz val="8"/>
        <color theme="1" tint="0.499984740745262"/>
        <rFont val="Calibri"/>
        <family val="2"/>
        <scheme val="minor"/>
      </rPr>
      <t>O/N</t>
    </r>
  </si>
  <si>
    <r>
      <t xml:space="preserve">Avez-vous habituellement des crachats provenant de la poitrine pendant la journée ou la nuit, en hiver ? </t>
    </r>
    <r>
      <rPr>
        <sz val="8"/>
        <color theme="1" tint="0.499984740745262"/>
        <rFont val="Calibri"/>
        <family val="2"/>
        <scheme val="minor"/>
      </rPr>
      <t>O/N</t>
    </r>
  </si>
  <si>
    <r>
      <t>Do you generally produce mucus from the chest during the day or 
night in winter?</t>
    </r>
    <r>
      <rPr>
        <sz val="8"/>
        <color theme="1" tint="0.499984740745262"/>
        <rFont val="Calibri"/>
        <family val="2"/>
        <scheme val="minor"/>
      </rPr>
      <t xml:space="preserve"> Y/N</t>
    </r>
  </si>
  <si>
    <t>Êtes-vous essoufflé(e) en marchant vite en terrain plat, ou en montant une côte légère à un pas normal ? O/N, si oui :</t>
  </si>
  <si>
    <t>Si oui : Êtes-vous essoufflé(e) quand vous marchez avec d'autres gens de votre âge en 
terrain plat ? O/N</t>
  </si>
  <si>
    <r>
      <t xml:space="preserve">Avez-vous déjà eu des crises d'étouffement au repos avec des sifflements dans la poitrine ? </t>
    </r>
    <r>
      <rPr>
        <sz val="8"/>
        <color theme="1" tint="0.499984740745262"/>
        <rFont val="Calibri"/>
        <family val="2"/>
        <scheme val="minor"/>
      </rPr>
      <t>O/N</t>
    </r>
  </si>
  <si>
    <r>
      <t>Have you already had a choking fit at rest with wheezing in the chest?</t>
    </r>
    <r>
      <rPr>
        <sz val="8"/>
        <color theme="1" tint="0.499984740745262"/>
        <rFont val="Calibri"/>
        <family val="2"/>
        <scheme val="minor"/>
      </rPr>
      <t xml:space="preserve"> Y/N</t>
    </r>
  </si>
  <si>
    <r>
      <t>Do you generally produce mucus from the chest on waking up?</t>
    </r>
    <r>
      <rPr>
        <sz val="8"/>
        <color theme="1" tint="0.499984740745262"/>
        <rFont val="Calibri"/>
        <family val="2"/>
        <scheme val="minor"/>
      </rPr>
      <t xml:space="preserve"> Y/N</t>
    </r>
  </si>
  <si>
    <r>
      <t xml:space="preserve">Si oui, crachez-vous comme cela presque tous les jours pendant 3 mois de suite chaque année ? </t>
    </r>
    <r>
      <rPr>
        <sz val="8"/>
        <color theme="1" tint="0.499984740745262"/>
        <rFont val="Calibri"/>
        <family val="2"/>
        <scheme val="minor"/>
      </rPr>
      <t>O/N</t>
    </r>
  </si>
  <si>
    <r>
      <t xml:space="preserve">If yes, do you spit like that nearly each day for 3 consecutive months each year? </t>
    </r>
    <r>
      <rPr>
        <sz val="8"/>
        <color theme="1" tint="0.499984740745262"/>
        <rFont val="Calibri"/>
        <family val="2"/>
        <scheme val="minor"/>
      </rPr>
      <t>Y/N</t>
    </r>
  </si>
  <si>
    <r>
      <t xml:space="preserve">Si oui, crachez-vous comme cela presque tous les jours pendant 3 mois de suite chaque année ? </t>
    </r>
    <r>
      <rPr>
        <sz val="8"/>
        <color theme="1" tint="0.499984740745262"/>
        <rFont val="Calibri"/>
        <family val="2"/>
        <scheme val="minor"/>
      </rPr>
      <t>O/N</t>
    </r>
  </si>
  <si>
    <t>If yes, do you spit like that nearly each day for 3 consecutive months each year? Y/N</t>
  </si>
  <si>
    <r>
      <t xml:space="preserve">Do you get out of breath when walking fast on flat ground, or when climbing a slight incline at a normal pace? </t>
    </r>
    <r>
      <rPr>
        <sz val="8"/>
        <color theme="1" tint="0.499984740745262"/>
        <rFont val="Calibri"/>
        <family val="2"/>
        <scheme val="minor"/>
      </rPr>
      <t xml:space="preserve">Y/N, </t>
    </r>
    <r>
      <rPr>
        <sz val="8"/>
        <rFont val="Calibri"/>
        <family val="2"/>
        <scheme val="minor"/>
      </rPr>
      <t>if yes :</t>
    </r>
  </si>
  <si>
    <r>
      <t xml:space="preserve">If yes, do you get out of breath when walking with other people of your age on flat ground? </t>
    </r>
    <r>
      <rPr>
        <sz val="8"/>
        <color theme="1" tint="0.499984740745262"/>
        <rFont val="Calibri"/>
        <family val="2"/>
        <scheme val="minor"/>
      </rPr>
      <t>Y/N</t>
    </r>
  </si>
  <si>
    <r>
      <t>Si oui : Vous arrive-t-il de vous arrêter pour reprendre haleine quand vous marchez à votre propre allure en terrain plat ?</t>
    </r>
    <r>
      <rPr>
        <sz val="8"/>
        <color theme="1" tint="0.499984740745262"/>
        <rFont val="Calibri"/>
        <family val="2"/>
        <scheme val="minor"/>
      </rPr>
      <t xml:space="preserve"> O/N</t>
    </r>
  </si>
  <si>
    <r>
      <rPr>
        <sz val="8"/>
        <color rgb="FF333333"/>
        <rFont val="Calibri"/>
        <family val="2"/>
        <scheme val="minor"/>
      </rPr>
      <t xml:space="preserve">If yes, do you occasionally need to stop to get your breath back when walking at your own pace on flat ground? </t>
    </r>
    <r>
      <rPr>
        <sz val="8"/>
        <color theme="1" tint="0.499984740745262"/>
        <rFont val="Calibri"/>
        <family val="2"/>
        <scheme val="minor"/>
      </rPr>
      <t>Y/N</t>
    </r>
  </si>
  <si>
    <r>
      <t xml:space="preserve">Avez-vous déjà eu de l'asthme ? </t>
    </r>
    <r>
      <rPr>
        <sz val="8"/>
        <color theme="1" tint="0.499984740745262"/>
        <rFont val="Calibri"/>
        <family val="2"/>
        <scheme val="minor"/>
      </rPr>
      <t>O/N</t>
    </r>
  </si>
  <si>
    <r>
      <t>Have you ever suffered from asthma?</t>
    </r>
    <r>
      <rPr>
        <sz val="8"/>
        <color theme="1" tint="0.499984740745262"/>
        <rFont val="Calibri"/>
        <family val="2"/>
        <scheme val="minor"/>
      </rPr>
      <t xml:space="preserve"> Y/N</t>
    </r>
  </si>
  <si>
    <t>AQ_CAPRESP_AsthPremAge; AQ_CAPRESP_AsthPremAgeQuel</t>
  </si>
  <si>
    <r>
      <t xml:space="preserve">Are you currently taking asthma medication (including inhaled products, aerosols, tablets, etc)?  </t>
    </r>
    <r>
      <rPr>
        <sz val="8"/>
        <color theme="1" tint="0.499984740745262"/>
        <rFont val="Calibri"/>
        <family val="2"/>
        <scheme val="minor"/>
      </rPr>
      <t>[ Y/N]</t>
    </r>
  </si>
  <si>
    <r>
      <t xml:space="preserve">Prenez-vous actuellement des médicaments contre l’asthme (y compris produits inhalés, aérosols, comprimés…) ? </t>
    </r>
    <r>
      <rPr>
        <sz val="8"/>
        <color theme="1" tint="0.499984740745262"/>
        <rFont val="Calibri"/>
        <family val="2"/>
        <scheme val="minor"/>
      </rPr>
      <t>[O/N]</t>
    </r>
  </si>
  <si>
    <r>
      <t xml:space="preserve">Avez-vous eu une crise d’asthme au cours des 12 derniers mois ? </t>
    </r>
    <r>
      <rPr>
        <sz val="8"/>
        <color theme="1" tint="0.499984740745262"/>
        <rFont val="Calibri"/>
        <family val="2"/>
        <scheme val="minor"/>
      </rPr>
      <t>[ O/N]</t>
    </r>
  </si>
  <si>
    <r>
      <t>Have you suffered an asthma attack over the past 12 months?</t>
    </r>
    <r>
      <rPr>
        <sz val="8"/>
        <color theme="1" tint="0.499984740745262"/>
        <rFont val="Calibri"/>
        <family val="2"/>
        <scheme val="minor"/>
      </rPr>
      <t xml:space="preserve"> [ Y/N]</t>
    </r>
  </si>
  <si>
    <t>Si oui,  Avez-vous eu ces allergies nasales au cours des 12 derniers mois ? [ O/N]</t>
  </si>
  <si>
    <t>AQ_CAPRESP_AllergNasal12m</t>
  </si>
  <si>
    <t>AQ_CAPRESP_PbNezAge; AQ_CAPRESP_PbNezAgeQuel</t>
  </si>
  <si>
    <t>Avez-vous déjà eu un test cutané aux allergènes ou une prise de sang (Phadiatop , dosage des IgE) pour diagnostiquer une allergie ?  [O ; N ; Je ne sais pas]</t>
  </si>
  <si>
    <t xml:space="preserve"> Si oui, à quoi avez-vous été diagnostiqué comme allergique ?</t>
  </si>
  <si>
    <t>Animaux</t>
  </si>
  <si>
    <t>Pollens</t>
  </si>
  <si>
    <t>Acariens</t>
  </si>
  <si>
    <t>Aliment(s)</t>
  </si>
  <si>
    <t>Moisissures</t>
  </si>
  <si>
    <t>Si oui, avez-vous été diagnostiqué comme ayant des allergies (résultats positifs à l’un de ces tests) ? [O ; N]</t>
  </si>
  <si>
    <t>Have you ever had an allergen skin test or blood test (Phadiatop , IgE assay) to diagnose an allergy?  [Y ; N ; I don't know]</t>
  </si>
  <si>
    <t>If yes, have you been diagnosed with allergies (positive results from any of these tests)? [Y; N]</t>
  </si>
  <si>
    <t xml:space="preserve"> If yes, what have you been diagnosed as allergic to?</t>
  </si>
  <si>
    <t>Animals</t>
  </si>
  <si>
    <t>Dust mites</t>
  </si>
  <si>
    <t>Food</t>
  </si>
  <si>
    <t>Moulds</t>
  </si>
  <si>
    <t>Don't know</t>
  </si>
  <si>
    <t>AQ_CAPRESP_TestPeauDiag</t>
  </si>
  <si>
    <t>AQ_CAPRESP_TestPeau</t>
  </si>
  <si>
    <t>AQ_CAPRESP_TestPeauNsp</t>
  </si>
  <si>
    <t>AQ_CAPRESP_TestPeauAut</t>
  </si>
  <si>
    <t>AQ_CAPRESP_TestPeauMoisi</t>
  </si>
  <si>
    <t>AQ_CAPRESP_TestPeauAlim</t>
  </si>
  <si>
    <t>AQ_CAPRESP_TestPeauAcar</t>
  </si>
  <si>
    <t>AQ_CAPRESP_TestPeauPolen</t>
  </si>
  <si>
    <t>AQ_CAPRESP_TestPeauBete</t>
  </si>
  <si>
    <t>Les questions suivantes portent sur différents troubles du sommeil. Pour chacun d’eux, indiquez dans le tableau si vous l’avez eu dans le passé, si vous l’avez actuellement et son diagnostic par un médecin.
[ Oui; Non ;Je ne sais pas]</t>
  </si>
  <si>
    <t>The following questions concern different sleep disorders. For each one, indicate in the table whether you have had it in the past, whether you have it now and its diagnosis by a doctor.
[ Yes; No;Don't know]</t>
  </si>
  <si>
    <t>Insomnie</t>
  </si>
  <si>
    <t>Apnée du sommeil</t>
  </si>
  <si>
    <t>Syndrome des jambes sans repos</t>
  </si>
  <si>
    <t>Trouble du mouvement périodique</t>
  </si>
  <si>
    <t>Autre, Précisez</t>
  </si>
  <si>
    <t>Insomnia</t>
  </si>
  <si>
    <t>Restless legs syndrome</t>
  </si>
  <si>
    <t>Periodic movement disorder</t>
  </si>
  <si>
    <t>AQ_SOMMEIL_InsPasse;AQ_SOMMEIL_InsPresent; AQ_SOMMEIL_InsDiag</t>
  </si>
  <si>
    <t>AQ_SOMMEIL_SomPasse;AQ_SOMMEIL_SomPresent;AQ_SOMMEIL_SomDiag</t>
  </si>
  <si>
    <t>AQ_SOMMEIL_JamPasse; AQ_SOMMEIL_JamPresent; AQ_SOMMEIL_JamDiag</t>
  </si>
  <si>
    <t>AQ_SOMMEIL_MovPasse; AQ_SOMMEIL_MovPresent; AQ_SOMMEIL_MovDiag</t>
  </si>
  <si>
    <t>Quel était le niveau de diplôme de votre père  pendant votre adolescence ?
- [Je ne sais pas;
- Sans diplôme ;
- Certificat de formation générale (CFG), Certificat d'études primaires, Diplôme national du brevet (BEPC ou Brevet - des collèges ;
- Certificat d'aptitude professionnelle (CAP), Brevet d'études professionnelles (BEP) ;
- Baccalauréat ou diplôme équivalent ; 
- Bac+2 ou +3 ;
- Bac+4 ;
- Bac + 5 ou plus ;
- Autre ;
- Si autre, précisez]</t>
  </si>
  <si>
    <t>What was your father's degree level during your teenage years?
- [I don't know;
- No diploma;
- General education certificate, Primary education certificate, School-leaving certificate;
- Certificate of professional competence, vocational training certificate;
- Baccalaureate or equivalent diploma;
- Baccalaureate + 2 or 3 years;
- Baccalaureate + 4 years;
- Baccalaureate + 5 years and more;
- Other;
- Other, specify]</t>
  </si>
  <si>
    <t>Quel était le niveau de diplôme  de votre mère pendant votre adolescence ?
- [Je ne sais pas;
- Sans diplôme ;
- Certificat de formation générale (CFG), Certificat d'études primaires, Diplôme national du brevet (BEPC ou Brevet - des collèges ;
- Certificat d'aptitude professionnelle (CAP), Brevet d'études professionnelles (BEP) ;
- Baccalauréat ou diplôme équivalent ; 
- Bac+2 ou +3 ;
- Bac+4 ;
- Bac + 5 ou plus ;
- Autre ;
- Si autre, précisez]</t>
  </si>
  <si>
    <t>What was your mother's level of education during your teenage years?
- [I don't know;
- No diploma;
- General education certificate, Primary education certificate, School-leaving certificate;
- Certificate of professional competence, vocational training certificate;
- Baccalaureate or equivalent diploma;
- Baccalaureate + 2 or 3 years;
- Baccalaureate + 4 years;
- Baccalaureate + 5 years and more;
- Other;
- Other, specify]</t>
  </si>
  <si>
    <t xml:space="preserve">MHC-SF SCALE </t>
  </si>
  <si>
    <t>RESPIRATORY HEALTH /(Rhinitis)</t>
  </si>
  <si>
    <t>AQ_FOYVIE_SitFinanc; AQ_FOYVIE_SitFinanc_Nc</t>
  </si>
  <si>
    <t xml:space="preserve">AQ_ACTPHY_NbjMarche ; AQ_ACTPHY_NbjMarcheN ; AQ_ACTPHY_NbjMarche_N </t>
  </si>
  <si>
    <t>AQ_ACTPHY_NbjModere ; AQ_ACTPHY_NbjModereN ; AQ_ACTPHY_NbjModere_N</t>
  </si>
  <si>
    <t>AQ_FOYVIE_moisisdbnon ; AQ_FOYVIE_moisiSdbWeb ; AQ_FOYVIE_moisisdbsurf ; AQ_FOYVIE_moisisdbdep ; AQ_FOYVIE_moisisdbsurf_N ; AQ_FOYVIE_moisisdbdep_N</t>
  </si>
  <si>
    <t>AQ_FOYVIE_moisiautnon ; AQ_FOYVIE_moisiautweb ; AQ_FOYVIE_moisiautsurf ; AQ_FOYVIE_moisiautdep; AQ_FOYVIE_moisiautsurf_N ; AQ_FOYVIE_moisiautdep_N</t>
  </si>
  <si>
    <t>AQ_FOYVIE_moisicacnon ; AQ_FOYVIE_moisicacweb ; AQ_FOYVIE_moisicacsurf ; AQ_FOYVIE_moisicacdep ; AQ_FOYVIE_moisicacsurf_N ; AQ_FOYVIE_moisicacdep_N</t>
  </si>
  <si>
    <t>AQ_FOYVIE_moisisejnon ; AQ_FOYVIE_moisisejweb ; AQ_FOYVIE_moisisejsurf ; AQ_FOYVIE_moisisejdep ; AQ_FOYVIE_moisisejsurf_N ; AQ_FOYVIE_moisisejdep_N</t>
  </si>
  <si>
    <t>AQ_FOYVIE_moisicuisnon ; AQ_FOYVIE_moisicuisweb ; AQ_FOYVIE_moisicuissurf ; AQ_FOYVIE_moisicuisdep ; AQ_FOYVIE_moisicuisdep_N</t>
  </si>
  <si>
    <t>AQ_SOMMEIL_PerMal</t>
  </si>
  <si>
    <t>AQ_SOMMEIL_AutPasse; AQ_SOMMEIL_AutPresent; AQ_SOMMEIL_AutDiag; AQ_SOMMEIL_TrbAutPs</t>
  </si>
  <si>
    <t>AQ_VIETRAV_FatigPhys</t>
  </si>
  <si>
    <t>AQ_HIST_diplpere ; AQ_HIST_diplpereps ; AQ_HIST_diplpere_N</t>
  </si>
  <si>
    <t>AQ_HIST_diplmere ; AQ_HIST_diplmereps ; AQ_HIST_diplmere_N</t>
  </si>
  <si>
    <t>Have you had these nasal allergies in the last 12 months? Y/N</t>
  </si>
  <si>
    <t>AQ_VIESEX_PartNb12mois; AQ_VIESEX_PartNbNspr12mois</t>
  </si>
  <si>
    <t xml:space="preserve">Avez-vous déjà eu une dermatite atopique (eczéma débutant généralement dans l’enfance) ? [O ; N ; Je ne sais pas]                                                                                                                                                                                                                                       </t>
  </si>
  <si>
    <t xml:space="preserve"> Have you ever had atopic dermatitis (eczema usually starting in childhood)? [Y; N; Don't know]
</t>
  </si>
  <si>
    <t xml:space="preserve"> AQ_PEAU_Atop</t>
  </si>
  <si>
    <t>AQ_PEAU_Dermatite</t>
  </si>
  <si>
    <t xml:space="preserve">Avez-vous déjà eu une dermatite atopique appelée également eczéma atopique (maladie cutanée chronique qui provoque des démangeaisons, évoluant par poussées et qui apparait souvent dans l’enfance mais peut persister à l’âge adulte. Les plaques rouges qui grattent sont souvent situées au niveau des plis du coude, des genoux, du cou mais peuvent toucher tout le corps) ? [O ; N ; Je ne sais pas]                                                                                                                                                                                                                                            </t>
  </si>
  <si>
    <t xml:space="preserve">Have you ever had atopic dermatitis also known as atopic eczema (a chronic, itchy skin disease that progresses in flare-ups and often appears in childhood but can persist into adulthood. The itchy red patches are often located on the folds of the elbows, knees and neck, but can affect the whole body)? [Y ; N ; I don't know] "                                                                                                 </t>
  </si>
  <si>
    <t xml:space="preserve">Has this atopic dermatitis been diagnosed or confirmed by :
- [A dermatologist; Your GP; Another doctor; Yourself; Don't know]
</t>
  </si>
  <si>
    <t xml:space="preserve">Cette dermatite atopique a-t-elle été diagnostiquée ou confirmée par :
- [Un(e) dermatologue ; Votre médecin traitant ; Un autre médecin ; Vous -même ; Je ne sais pas]
</t>
  </si>
  <si>
    <t>AQ_PEAU_DermatiteDiag</t>
  </si>
  <si>
    <t xml:space="preserve"> À quel âge approximativement cette dermatite atopique a-t-elle commencé ?
- [Avant l'âge de 2 ans ; Entre 2 et 12 ans ; Au cours de mon enfance (je ne me souviens pas à quel âge) ; à l'adolescence ; à l'âge adulte ; Je ne sais pas]</t>
  </si>
  <si>
    <t xml:space="preserve"> At what approximate age did this atopic dermatitis begin? 
- [Before 2 years of age; Between 2 and 12 years of age; As a child (I don't remember at what age); as a teenager; as an adult; I don't know]</t>
  </si>
  <si>
    <t>Actuellement, cette dermatite atopique est-elle toujours présente ? [O ; N ; Je ne sais pas]</t>
  </si>
  <si>
    <t>Is this atopic dermatitis still present today? [Y ; N ; I don't know]</t>
  </si>
  <si>
    <t>How do you rate the severity of your atopic dermatitis?
Not at all severe|0|1|2|3|4||6|7|8|9|10|Extremely severe]</t>
  </si>
  <si>
    <t xml:space="preserve">Comment jugez-vous la sévérité de votre dermatite atopique ? 
 [Pas du tout sévère |1|2|3|4||6|7|8|9|10|Extrêmement sévère]
</t>
  </si>
  <si>
    <t xml:space="preserve">How do you rate the severity of your atopic dermatitis?
Not at all severe |1|2|3|4||6|7|8|9|10|Extremely severe]
</t>
  </si>
  <si>
    <t>AQ_PEAU_DermatiteSevere</t>
  </si>
  <si>
    <t>AQ_PEAU_AtopJuge</t>
  </si>
  <si>
    <t xml:space="preserve">Avez-vous déjà eu une pelade (perte de cheveux ou de poils en plaques au niveau du cuir chevelu, de la barbe ou du corps) ? [O ; N ; Je ne sais pas]  </t>
  </si>
  <si>
    <t xml:space="preserve">Avez-vous déjà eu une pelade ? [O ; N ; Je ne sais pas]   
</t>
  </si>
  <si>
    <t xml:space="preserve">Have you ever had alopecia? [Y; N; I don't know]   
</t>
  </si>
  <si>
    <t>AQ_PEAU_Pelad</t>
  </si>
  <si>
    <t>AQ_PEAU_Pelade</t>
  </si>
  <si>
    <t>En quelle année approximativement cette pelade a-t-elle commencé ? 
- [AAAA ; Je ne sais pas]</t>
  </si>
  <si>
    <t>In approximately what year did this alopecia areata begin? 
- [YYYY ; I don't know]</t>
  </si>
  <si>
    <t>Actuellement, cette pelade est-elle toujours présente ? [O ; N ; Je ne sais pas]</t>
  </si>
  <si>
    <t>Is this alopecia areata still present today? [Y ; N ; I don't know]</t>
  </si>
  <si>
    <t xml:space="preserve">Avez-vous déjà eu un psoriasis ? [O ; N ; Je ne sais pas]     
</t>
  </si>
  <si>
    <t xml:space="preserve">Have you ever had psoriasis? [Y; N; Don't know]     
</t>
  </si>
  <si>
    <t>AQ_PEAU_Psoriasis</t>
  </si>
  <si>
    <t>AQ_PEAU_Psoria</t>
  </si>
  <si>
    <t xml:space="preserve">Ce psoriasis a-t-il été diagnostiqué ou confirmé par : 
- [Un(e) dermatologue ; Votre médecin traitant ; Un autre médecin ; Vous -même ; Je ne sais pas]
</t>
  </si>
  <si>
    <t xml:space="preserve"> Has this psoriasis been diagnosed or confirmed by: 
- [A dermatologist; Your GP; Another doctor; Yourself; Don't know]
</t>
  </si>
  <si>
    <t>En quelle année approximativement ce psoriasis a-t-il commencé ? 
- [AAAA ; Je ne sais pas]</t>
  </si>
  <si>
    <t>In approximately what year did this psoriasis begin? 
- [YYYY ; I don't know]</t>
  </si>
  <si>
    <t>AQ_PEAU_PsoriasisAn ; AQ_PEAU_PsoriasisNSP</t>
  </si>
  <si>
    <t>Actuellement, ce psoriasis est-il toujours présent ? [O ; N ; Je ne sais pas]</t>
  </si>
  <si>
    <t xml:space="preserve">Comment jugez-vous la sévérité de votre  psoriasis ? 
[Pas du tout sévère |1|2|3|4||6|7|8|9|10|Extrêmement sévère]
</t>
  </si>
  <si>
    <t xml:space="preserve">How do you rate the severity of your psoriasis?
Not at all severe |1|2|3|4||6|7|8|9|10|Extremely severe]
</t>
  </si>
  <si>
    <t>AQ_PEAU_PsoriasisSevere</t>
  </si>
  <si>
    <t>AQ_PEAU_PsoriaJuge</t>
  </si>
  <si>
    <t>How do you rate the severity of your psoriasis?
Not at all severe|0|1|2|3|4||6|7|8|9|10|Extremely severe]</t>
  </si>
  <si>
    <t>AQ_PEAU_PsoriasisAn ; AQ_PEAU_PsoriasisNSP ; AQ_PEAU_PsoriasisAn_N</t>
  </si>
  <si>
    <t xml:space="preserve">Ce  vitiligo a-t-il été diagnostiqué ou confirmé par : 
- [Un(e) dermatologue ; Votre médecin traitant ; Un autre médecin ; Vous -même ; Je ne sais pas]
</t>
  </si>
  <si>
    <t xml:space="preserve">Has this vitiligo been diagnosed or confirmed by : 
- [A dermatologist; Your GP; Another doctor; Yourself; Don't know]
</t>
  </si>
  <si>
    <t>AQ_PEAU_VitiligoDiag</t>
  </si>
  <si>
    <t xml:space="preserve">Comment jugez-vous la sévérité de votre vitiligo? 
[Pas du tout sévère |1|2|3|4||6|7|8|9|10|Extrêmement sévère]
</t>
  </si>
  <si>
    <t xml:space="preserve">How do you rate the severity of your vitiligo?
Not at all severe |1|2|3|4||6|7|8|9|10|Extremely severe]
</t>
  </si>
  <si>
    <t>AQ_PEAU_VitiligoSevere</t>
  </si>
  <si>
    <t>How do you rate the severity of your vitiligo?
Not at all severe|0|1|2|3|4||6|7|8|9|10|Extremely severe]</t>
  </si>
  <si>
    <t>AQ_PEAU_VitiligoJuge</t>
  </si>
  <si>
    <t>AQ_PEAU_VitiligoAn ; AQ_PEAU_VitiligoNSP ; AQ_PEAU_VitiligoAn_N</t>
  </si>
  <si>
    <t xml:space="preserve">Cette maladie de Verneuil a-t-elle été diagnostiquée ou confirmée par :
- [Un(e) dermatologue ; Votre médecin traitant ; Un autre médecin ; Vous -même ; Je ne sais pas]                                         </t>
  </si>
  <si>
    <t xml:space="preserve">Has this Verneuil disease been diagnosed or confirmed by: 
- [A dermatologist ; Your attending physician ; Another physician ; Yourself ; I don't know]                                  
</t>
  </si>
  <si>
    <t>AQ_PEAU_VerneuilDiag</t>
  </si>
  <si>
    <t>Actuellement, cette maladie de Verneuil est-elle toujours présente ? [O ; N ; Je ne sais pas]</t>
  </si>
  <si>
    <t xml:space="preserve">Comment jugez-vous la sévérité de cette maladie de Verneuil? 
[Pas du tout sévère |1|2|3|4||6|7|8|9|10|Extrêmement sévère]
</t>
  </si>
  <si>
    <t xml:space="preserve">How do you rate the severity of this Verneuil disease? 
[Not at all severe |1|2|3|4||6|7|8|9|10|Extremely severe].
</t>
  </si>
  <si>
    <t>AQ_PEAU_VerneuilSevere</t>
  </si>
  <si>
    <t>How do you rate the severity of this Verneuil disease? 
Not at all severe|0|1|2|3|4||6|7|8|9|10|Extremely severe]</t>
  </si>
  <si>
    <t>AQ_PEAU_VerneuilJuge</t>
  </si>
  <si>
    <t>AQ_PEAU_VerneuilAn ; AQ_PEAU_VerneuilNSP ; AQ_PEAU_VerneuilAn_N</t>
  </si>
  <si>
    <t>AQ_PEAU_VerneuilPresent</t>
  </si>
  <si>
    <t>AQ_PEAU_VerneuilPresAct</t>
  </si>
  <si>
    <t>AQ_AV18_VecuAutre ; AQ_AV18_VecuAutrePs ; AQ_AV18_VecuAutre_N</t>
  </si>
  <si>
    <t xml:space="preserve">AQ_FOYVIE_SitFinanc; AQ_FOYVIE_SitFinanc_Nc ; AQ_FOYVIE_SitFinanc_N  </t>
  </si>
  <si>
    <t>AQ_HIST_nbfreresoeur ; AQ_HIST_nbfreresoeurnsp ; AQ_HIST_nbfreresoeur_N</t>
  </si>
  <si>
    <t>AQ_HIST_nbdfreresoeur ; AQ_HIST_nbdfreresoeurnsp ; AQ_HIST_nbdfreresoeur_N</t>
  </si>
  <si>
    <t xml:space="preserve">Au cours du dernier mois, à quelle fréquence avez-vous senti que :   
</t>
  </si>
  <si>
    <t xml:space="preserve">Over the past month, how often have you felt that :
</t>
  </si>
  <si>
    <t>Were you happy? -[Never; Rarely; Sometimes; Often; Most of the time; All the time]</t>
  </si>
  <si>
    <t>Were you interested in life? -[Never; Rarely; Sometimes; Often; Most of the time; All the time]</t>
  </si>
  <si>
    <t>Were you satisfied with your life? - [Never; Rarely; Sometimes; Often; Most of the time; All the time]</t>
  </si>
  <si>
    <t>Do you belong to a community (such as a social group, your school, your neighbourhood, your city)? Never; Rarely; Sometimes; Often; Most of the time; All the time]</t>
  </si>
  <si>
    <t>Is our society becoming a better place for everyone? - [Never; Rarely; Sometimes; Often; Most of the time; All the time]</t>
  </si>
  <si>
    <t>Are people fundamentally good? -[Never; Rarely; Sometimes; Often; Most of the time; All the time]</t>
  </si>
  <si>
    <t>Does the way society works make sense to you? -[Never; Rarely; Sometimes; Often; Most of the time; All the time]</t>
  </si>
  <si>
    <t>Do you like most aspects of your personality? -[Never; Rarely; Sometimes; Often; Most of the time; All the time]</t>
  </si>
  <si>
    <t>Are you good at managing your daily responsibilities? -[Never; Rarely; Sometimes; Often; Most of the time; All the time]</t>
  </si>
  <si>
    <t>Do you have warm, trusting relationships with other people? -[Never; Rarely; Sometimes; Often; Most of the time; All the time]</t>
  </si>
  <si>
    <t>Do you have experiences that push you to grow and become a better person? -[Never; Rarely; Sometimes; Often; Most of the time; All the time]</t>
  </si>
  <si>
    <t>Are you able to think or express your own ideas and opinions? -[Never; Rarely; Sometimes; Often; Most of the time; All the time]</t>
  </si>
  <si>
    <t>Does your life have a purpose or meaning? -[Never; Rarely; Sometimes; Often; Most of the time; All the time]</t>
  </si>
  <si>
    <t>Do you have something important to contribute to society? - [Never; Rarely; Sometimes; Often; Most of the time; All the time]</t>
  </si>
  <si>
    <t>AQ_ACTPHY_NbjIntense ; AQ_ACTPHY_NbjIntenseN ; AQ_ACTPHY_NbjIntense_N</t>
  </si>
  <si>
    <t>AQ_FOYVIE_EnCouple</t>
  </si>
  <si>
    <t>AQ_MHC_MoiAimeMoi</t>
  </si>
  <si>
    <t>Au cours des 4 dernières semaines, les symptômes de l'asthme (sifflement dans la poitrine, toux, essoufflement, oppression ou douleur dans la poitrine) vous ont-ils réveillé(e) la nuit ou plus tôt que d'habitude le matin ?
- [4 nuits ou plus par semaine ; 2 à 3 nuits par semaine ; 1 nuit par  semaine ; 1 ou 2 fois en tout ; Jamais]</t>
  </si>
  <si>
    <t>Périodes d'hébergement précaire ;</t>
  </si>
  <si>
    <t>Periods of insecure accommodation ;</t>
  </si>
  <si>
    <t>Décès qui vous a gravement affecté (e)  (autre que celui du (de la) conjoint(e) ou d'un enfant) ;</t>
  </si>
  <si>
    <t>Arrivée d'enfant (s) dans votre foyer (naissance, adoption, enfant de votre conjoint(e) ou enfant(s) d'une précédente union, etc.) ;</t>
  </si>
  <si>
    <t>Avez-vous déjà eu des allergies nasales, y compris le rhume des foins ? [O ; N]</t>
  </si>
  <si>
    <t>Au cours de quel mois avez-vous eu ces problèmes de nez ? (Plusieurs réponses possibles) : 
- [Janv.; Fév. ; Mars ; Avr. ; Mai ; Juin ; Juil. ; Août ; Sept. ; Oct. ; Nov. ; Dec.]</t>
  </si>
  <si>
    <t>Occupe un emploi, y compris si vous êtes temporairement en arrêt de travail (arrêt maladie, congé sans solde ou disponibilité, congé maternité ; paternité ; d'adoption ; parental) {S1 à S24} . Précisez votre métier  {S1 à S23}  ;</t>
  </si>
  <si>
    <t>Has a job, including if you are on temporary leave (sick leave, unpaid leave or availability, maternity ; paternity ; adoption ; parental leave){S1 à S24}. Specify your trade{S1 à S23};</t>
  </si>
  <si>
    <t>Tacrolimus (Protopic  ou Takrozem ) [O ; N; Je ne sias pas  ]</t>
  </si>
  <si>
    <t xml:space="preserve">Tacrolimus (Protopic or Takrozem ) [Y ; N ; I don't know] </t>
  </si>
  <si>
    <t xml:space="preserve">Local corticoids (cortisone creams) [Y ; N ; I don't know] </t>
  </si>
  <si>
    <t xml:space="preserve">Oral corticoids (oral cortisone) [Y ; N ; I don't know] </t>
  </si>
  <si>
    <t xml:space="preserve">General phototherapy (UV for the whole body at the dermatologist's or in hospital in a cabin) [Y ; N ; I don't know] </t>
  </si>
  <si>
    <t>Avez-vous été hospitalisé(e) pour cette pelade ? [O ; N ; Je ne sais pas]</t>
  </si>
  <si>
    <t>Actuellement, prenez-vous un traitement pour cette dermatite atopique ? [O ; N ; Je ne sais pas]</t>
  </si>
  <si>
    <t>Are you currently taking treatment for atopic dermatitis? [Y ; N ; I don't know]</t>
  </si>
  <si>
    <t xml:space="preserve">  
Have you ever had psoriasis (a chronic inflammatory skin disease manifested by red patches with 
scales, often on the elbows, knees and scalp)? [Y ; N ; I don't know]</t>
  </si>
  <si>
    <t xml:space="preserve">Avez-vous déjà eu un psoriasis (maladie inflammatoire chronique de la peau qui se manifeste par des plaques rouges présentant  des squames, souvent au niveau des coudes, des genoux et du cuir chevelu) ? [O ; N ; Je ne sais pas] </t>
  </si>
  <si>
    <t xml:space="preserve"> Avez-vous déjà eu une acné rosacée ?(papules et pustules d’acné sur un fond de rougeur du visage)  [O ; N ; Je ne sais pas]     </t>
  </si>
  <si>
    <t>Have you ever had acne rosacea (acne papules and pustules on a background of facial redness)? [Y; N; Don't know]</t>
  </si>
  <si>
    <t>Au cours du dernier mois, combien de temps (en minutes) avez-vous pris habituellement pour vous endormir chaque soir ? : |__|__| minutes</t>
  </si>
  <si>
    <t>In the last month, how long (in minutes) did it usually take you to fall asleep each night? |__|__| minutes</t>
  </si>
  <si>
    <t>Votre logement 
- [Très satisfait(e) | A | B | C | D | E | F | G | H | Pas du tout satisfait(e)]</t>
  </si>
  <si>
    <t>Have you ever had alopecia (patchy hair loss on the scalp, beard or body)? [Y; N; I don't know]</t>
  </si>
  <si>
    <t>Vous étiez heureux(se) ? 
-[Jamais; Rarement; Quelques fois ; Souvent ; La plupart du temps; Tout le temps]</t>
  </si>
  <si>
    <t>Vous étiez intéressé(e) par la vie ? 
-[Jamais; Rarement; Quelques fois ; Souvent ; La plupart du temps; Tout le temps]</t>
  </si>
  <si>
    <t>Vous étiez satisfait(e) à l’égard de votre vie ? 
-[Jamais; Rarement; Quelques fois ; Souvent ; La plupart du temps; Tout le temps]</t>
  </si>
  <si>
    <t>Vous avez quelque chose d’important à apporter à la société ? 
-[Jamais; Rarement; Quelques fois ; Souvent ; La plupart du temps; Tout le temps]</t>
  </si>
  <si>
    <t>Vous appartenez à une collectivité (comme un groupe social, votre école, votre quartier, votre ville) ? 
- [Jamais; Rarement; Quelques fois ; Souvent ; La plupart du temps; Tout le temps]</t>
  </si>
  <si>
    <t>Notre société devient un meilleur endroit pour tout le monde ? 
-[Jamais; Rarement; Quelques fois ; Souvent ; La plupart du temps; Tout le temps]</t>
  </si>
  <si>
    <t>Les gens sont fondamentalement bons ? 
-[Jamais; Rarement; Quelques fois ; Souvent ; La plupart du temps; Tout le temps]</t>
  </si>
  <si>
    <t>Le fonctionnement de la société a du sens pour vous ? 
-[Jamais; Rarement; Quelques fois ; Souvent ; La plupart du temps; Tout le temps]</t>
  </si>
  <si>
    <t>Vous aimez la plupart des facettes de votre personnalité ? 
-[Jamais; Rarement; Quelques fois ; Souvent ; La plupart du temps; Tout le temps]</t>
  </si>
  <si>
    <t>Vous êtes bon(ne) pour gérer les responsabilités de votre quotidien ? 
-[Jamais; Rarement; Quelques fois ; Souvent ; La plupart du temps; Tout le temps]</t>
  </si>
  <si>
    <t>Vous avez des relations chaleureuses et fondées sur la confiance avec d’autres personnes ? 
-[Jamais; Rarement; Quelques fois ; Souvent ; La plupart du temps; Tout le temps]</t>
  </si>
  <si>
    <t>Vous vivez des expériences qui vous poussent à grandir et à devenir une meilleure personne ? 
-[Jamais; Rarement; Quelques fois ; Souvent ; La plupart du temps; Tout le temps]</t>
  </si>
  <si>
    <t>Vous êtes capable de penser ou d’exprimer vos propres idées et opinions ? 
-[Jamais; Rarement; Quelques fois ; Souvent ; La plupart du temps; Tout le temps]</t>
  </si>
  <si>
    <t>Votre vie a un but ou une signification ? 
-[Jamais; Rarement; Quelques fois ; Souvent ; La plupart du temps; Tout le temps]</t>
  </si>
  <si>
    <t>Si oui, les questions suivantes portent sur les problèmes de nez que vous avez eus au cours
des 12 derniers mois</t>
  </si>
  <si>
    <t>Si oui, comment jugez-vous la sévérité de votre dermatite atopique ? 
[Pas du tout sévère|0|1|2|3|4||6|7|8|9|10|Extrêmement sévère]</t>
  </si>
  <si>
    <t>Cette dermatite atopique a-t-elle été diagnostiquée ou confirmée un professionnel de santé (médecin ou non médecin) ? : [O;N;Je ne sais pas]</t>
  </si>
  <si>
    <t>Si oui, ce professionnel était-il :
- [Dermatologue en cabinet ou clinique privée ; Dermatologue à l'hôpital ; Médecin traitant non dermatologue ; Autre médecin ; Professionnel de santé non médecin (infirmier, kiné, sage-femme, etc..) ; Je ne sais pas]</t>
  </si>
  <si>
    <t xml:space="preserve"> AQ_PEAU_AtopDiag</t>
  </si>
  <si>
    <t>AQ_PEAU_AtopDiagQui</t>
  </si>
  <si>
    <t>AQ_PEAU_AcneDiag</t>
  </si>
  <si>
    <t xml:space="preserve"> AQ_PEAU_AcneDiagQui</t>
  </si>
  <si>
    <t>Si oui, ce professionnel était-il :
- [Dermatologue en cabinet de ville  ou clinique privée ; Dermatologue à l'hôpital ; Médecin traitant non dermatologue ; Autre médecin ; Professionnel de santé non médecin (infirmier, kiné, sage-femme, etc..) ; Je ne sais pas]</t>
  </si>
  <si>
    <t>If yes, was this professional :
- [Dermatologist in private practice or clinic; Dermatologist in hospital; Non-dermatologist GP; Other doctor; Non-doctor health professional (nurse, physiotherapist, midwife, etc.); I don't know]</t>
  </si>
  <si>
    <t>Has this acne rosacea been diagnosed or confirmed by a health professional (doctor or non doctor)? Y;N;I don't know]</t>
  </si>
  <si>
    <t>Was this atopic dermatitis diagnosed or confirmed by a health professional (doctor or non-physician)? Y;N;Don't know]</t>
  </si>
  <si>
    <t>If yes, was this professional :
- [Dermatologist in private practice or clinic; Dermatologist in hospital; Non-dermatologist GP; Other doctor; Non-doctor professional (nurse, physiotherapist, midwife, etc..); I don't know]"</t>
  </si>
  <si>
    <t xml:space="preserve"> Cette acné rosacée a-t-il été diagnostiqué ou confirmé par un professionnel de santé (médecin ou non médecin) ? : [O;N;Je ne sais pas]</t>
  </si>
  <si>
    <t xml:space="preserve"> Was this psoriasis diagnosed or confirmed by a health professional (doctor or non doctor)? : [Y;N;I don't know]</t>
  </si>
  <si>
    <t>If yes, was this professional :
- [Dermatologist in private practice or clinic; Dermatologist in hospital; Non-dermatologist general practitioner; Other doctor; Non-doctor health professional (nurse, physiotherapist, midwife, etc...); I don't know]"</t>
  </si>
  <si>
    <t>AQ_PEAU_PsoriaDiagQui</t>
  </si>
  <si>
    <t>Si oui, comment jugez-vous la sévérité de votre  psoriasis ? 
[Pas du tout sévère|0|1|2|3|4||6|7|8|9|10|Extrêmement sévère]</t>
  </si>
  <si>
    <t>Quel retentissement a (ou avait) le plus souvent cette dermatite atopique sur votre vie quotidienne ?
- [Aucun ; Minime ou léger ; Modéré ; Sévère ou très sévère ; Je ne sais pas]</t>
  </si>
  <si>
    <t>Pensez-vous que le stress influence (ou influençait) les poussées de cette dermatite atopique ? [Oui ; Non ; Je ne sais pas]</t>
  </si>
  <si>
    <t>Do you think that stress influences (or influenced) the flare-ups of this atopic dermatitis ? [Yes; No; Don't know]</t>
  </si>
  <si>
    <t>En quelle année approximativement cette acné rosacée a-t-elle commencé ?
- [AAAA ; Je ne sais pas]</t>
  </si>
  <si>
    <t xml:space="preserve"> In approximately what year did this acne rosacea begin? 
- [YYYY ; I don't know]</t>
  </si>
  <si>
    <t>AQ_PEAU_VitiliDiag</t>
  </si>
  <si>
    <t>If yes, was this professional :
- [Dermatologist in a town practice or private clinic; Dermatologist in hospital; GP who is not a dermatologist; Other doctor; Non-doctor health professional (nurse, physiotherapist, midwife, etc.); Don't know]"</t>
  </si>
  <si>
    <t>AQ_PEAU_VitiligoDiagQui</t>
  </si>
  <si>
    <t xml:space="preserve">Ce  vitiligo a-t-il été diagnostiqué ou confirmé par un professionnel de santé (médecin ou non médecin) ? : [O;N;Je ne sais pas]
</t>
  </si>
  <si>
    <t xml:space="preserve">Was this vitiligo diagnosed or confirmed by a health professional (doctor or non-physician)? Y;N;Don't know]
</t>
  </si>
  <si>
    <t>Si soui, comment jugez-vous la sévérité de votre vitiligo? 
[Pas du tout sévère|0|1|2|3|4||6|7|8|9|10|Extrêmement sévère]</t>
  </si>
  <si>
    <t>Cette maladie de Verneuil a-t-il été diagnostiquée  ou confirmée  par un professionnel de santé (médecin ou non médecin) ? : [O;N;Je ne sais pas]</t>
  </si>
  <si>
    <t>Has this Verneuil disease been diagnosed or confirmed by a health professional (doctor or non-physician)? Y;N;Don't know]</t>
  </si>
  <si>
    <t>AQ_PEAU_VerneDiag</t>
  </si>
  <si>
    <t>If yes, was this professional:
- [Dermatologist in private practice or clinic; Dermatologist in hospital; Non-dermatologist GP; Other doctor; Non-doctor health professional (nurse, physiotherapist, midwife, etc...); I don't know]</t>
  </si>
  <si>
    <t>AQ_PEAU_VerneuilDiagQui</t>
  </si>
  <si>
    <t>Si oui, comment jugez-vous la sévérité de cette maladie de Verneuil? 
[Pas du tout sévère|0|1|2|3|4||6|7|8|9|10|Extrêmement sévère]</t>
  </si>
  <si>
    <t xml:space="preserve"> Cette pelade a-t-il été diagnostiquée  ou confirmée  par un professionnel de santé (médecin ou non médecin) ? : [O;N;Je ne sais pas]</t>
  </si>
  <si>
    <t xml:space="preserve"> Has your alopecia been diagnosed or confirmed by a health professional (doctor or non-physician)? Y;N;Don't know]</t>
  </si>
  <si>
    <t>AQ_PEAU_PeladDiag</t>
  </si>
  <si>
    <t>If yes, was this professional:
- [Dermatologist in private practice or clinic; Dermatologist in hospital; Non-dermatologist GP; Other doctor; Non-doctor health professional (nurse, physiotherapist, midwife, etc...); Don't know]"</t>
  </si>
  <si>
    <t>AQ_PEAU_PeladDiagQui</t>
  </si>
  <si>
    <t xml:space="preserve">AQ_PEAU_LupusAn; AQ_PEAU_LupusAnneeNSP   </t>
  </si>
  <si>
    <t xml:space="preserve">Actuellement, votre vie de couple vous paraît-elle :
Pas du tout satisfaisante
Pas très satisfaisante
Non satisfaisante (en 2009 seulement)
Satisfaisante
Très satisfaisante
Ne souhaite pas répondre
Non concerné(e)
</t>
  </si>
  <si>
    <t>Currently, would you consider your life as a couple:
Not at all satisfactory
Not very satisfactory
Unsatisfactory (in 2009 only)
Satisfactory
Very satisfactory
Don't want to answer
Not concerned</t>
  </si>
  <si>
    <t>Compared to a year ago, do you think your financial situation is:
*{S1 and following} - [Better; The same; Worse]
*{S2024} - [Better; The same; Worse; Not applicable]</t>
  </si>
  <si>
    <t>Que diriez-vous de la situation financière actuelle de votre foyer ?
- [Je suis à l’aise financièrement
-Ça va, je peux me permettre des loisirs et/ou j’arrive à épargner
-Mes revenus me permettent juste de couvrir mes dépenses essentielles et je dois faire attention
-J’y arrive difficilement, je ne peux pas couvrir mes dépenses essentielles sans faire de dettes (découvert
bancaire, crédit à la consommation, aide de proches, etc.)
-J’y arrive très diffi cilement, je ne peux pas couvrir mes dépenses essentielles même en faisant des dettes]</t>
  </si>
  <si>
    <t>Par rapport à il y a 1 an, pensez-vous que votre situation financière est :
*{S1 et suivants} - [Meilleure ; Identique ; Moins bonne]
*{S2024 papier} - [Meilleure ; Identique ; Moins bonne ; Non concerné(e)]</t>
  </si>
  <si>
    <t>Quand vous pensez aux 12 prochains mois, quelle confiance avez-vous en votre situation financière ? Vous êtes : 
*{S1 et suivants} :  [Très confiant(e) ; Assez confiant(e) ; Pas très confiant(e) ; Pas confiant(e) du tout]
*{S2024 papier} :  [Très confiant(e) ; Assez confiant(e) ; Pas très confiant(e) ; Pas confiant(e) du tout ; Non concerné(e)]</t>
  </si>
  <si>
    <t>Si oui, avez-vous eu ces problèmes de nez dans les 12 derniers mois ? [O ; N]</t>
  </si>
  <si>
    <t>If yes, have you suffered these nose problems over the past 12 months? [Y ; N]</t>
  </si>
  <si>
    <t>If yes: the following questions are about  these nose problems you have  sufferedover the past 12 months</t>
  </si>
  <si>
    <t>If yes, at what age did you first experience nose problems?
-[Before 4 years ; Between 4 and 11 years ; Between the ages of 12 and 16 ; After the age of 16, at approximately what age? I__I__I years ]</t>
  </si>
  <si>
    <t xml:space="preserve">Si oui, à quel âge avez-vous eu ces problèmes de nez pour la première fois ?:
-[Avant 4 ans ; Entre 4 et 11 ans ; Entre 12 et 16 ans ; Après 16 ans, à quel âge environ ? I__I__I ans] </t>
  </si>
  <si>
    <r>
      <t xml:space="preserve">At what age did you suffer your first asthma attack? 
- [Before the age of 4; Between the ages of 4 and 11; Between the ages of 12 and 16; After the age of 16 at approximately what age? </t>
    </r>
    <r>
      <rPr>
        <sz val="8"/>
        <color theme="1" tint="0.499984740745262"/>
        <rFont val="Calibri"/>
        <family val="2"/>
        <scheme val="minor"/>
      </rPr>
      <t xml:space="preserve"> I__I__I  years]</t>
    </r>
  </si>
  <si>
    <r>
      <t>Cela a-t-il été confirmé par un médecin ?</t>
    </r>
    <r>
      <rPr>
        <sz val="8"/>
        <color theme="1" tint="0.499984740745262"/>
        <rFont val="Calibri"/>
        <family val="2"/>
        <scheme val="minor"/>
      </rPr>
      <t xml:space="preserve"> [ O/N]</t>
    </r>
  </si>
  <si>
    <r>
      <t>Was this confirmed by a physician?</t>
    </r>
    <r>
      <rPr>
        <sz val="8"/>
        <color theme="1" tint="0.499984740745262"/>
        <rFont val="Calibri"/>
        <family val="2"/>
        <scheme val="minor"/>
      </rPr>
      <t xml:space="preserve"> [ Y/N]</t>
    </r>
  </si>
  <si>
    <t>À quel âge avez-vous eu votre première crise d’asthme ?
- [ Avant 4 ans ; Entre 4 et 11 ans ; Entre 12 et 16 ans ; Après 16 ans à quel âge environ I__I__I ans]</t>
  </si>
  <si>
    <t>Si oui à une des des questions « Toussez-vous habituellement en vous levant, en hiver ? »  ou « Toussez-vous habituellement pendant la journée ou la nuit, en hiver ? »  ou « Avez-vous habituellement des crachats provenant de la poitrine en vous levant, en hiver ? » ou « Avez-vous habituellement des crachats provenant de la poitrine pendant la journée ou la nuit, en hiver ? » ou « Un médecin vous a-t-il déjà dit que vous aviez une de ces formes de bronchopneumopathie chronique obstructive (BPCO) »</t>
  </si>
  <si>
    <t>If yes for one of the following questions : "Do you usually cough when waking up in winter? " or "Do you usually cough during the day or night in winter? " or "Do you generally produce mucus from the chest on waking up in winter? " or "Do you generally produce mucus from the chest during the day or night in winter?" or "Has a doctor ever told you that you have one of these forms of chronic obstructive pulmonary disease (COPD)? "</t>
  </si>
  <si>
    <t>Si oui, aviez-vous les yeux qui piquaient ou qui pleuraient quand vous aviez ces problèmes de nez ? [O ; N]</t>
  </si>
  <si>
    <t>Si oui à une des deux questions «Avez-vous déjà eu des crises d'étouffement au repos avec des sifflements dans la poitrine ? » ou «Avez-vous déjà eu de l'asthme ?»:  Veuillez répondre à toutes les questions en cochant la case qui décrit le mieux comment vous vous êtes senti(e) au cours de ces 4 dernières semaines à cause de votre asthme :</t>
  </si>
  <si>
    <t>If yes for "Have you already had a choking fit at rest with wheezing in the chest?" or "Have you ever suffered from asthma?": Please answer all the questions by checking the box that best describes how you have been feeling in the last 4 weeks because of your asthma:</t>
  </si>
  <si>
    <t>AtopAgeDeb </t>
  </si>
  <si>
    <t>AQ_PEAU_PsoriaAnnee ; AQ_PEAU_PsoriaAnneeNSP</t>
  </si>
  <si>
    <t>AQ_PEAU_PeladeAn ; AQ_PEAU_PeladeNSP ; AQ_PEAU_PeladAn ; AQ_PEAU_PeladNSP</t>
  </si>
  <si>
    <t>AQ_PEAU_PeladeAn ; AQ_PEAU_PeladeNSP ; AQ_PEAU_PeladeAn_N; AQ_PEAU_PeladAn ; AQ_PEAU_PeladNSP</t>
  </si>
  <si>
    <t xml:space="preserve">AQ_PEAU_VitiligoPresent; AQ_PEAU_VitiligoPresAct </t>
  </si>
  <si>
    <t xml:space="preserve">AQ_PEAU_VitiligoPresent; AQ_PEAU_VitiligoPresent_N; AQ_PEAU_VitiligoPresAct </t>
  </si>
  <si>
    <t>AQ_PEAU_AcneAnnee; AQ_PEAU_AcneAnneeNSP</t>
  </si>
  <si>
    <t>AQ_PEAU_PeladePresent, AQ_PEAU_PeladPresAct</t>
  </si>
  <si>
    <t>AQ_PEAU_PeladePresent; AQ_PEAU_PeladePresent_N ; AQ_PEAU_PeladPresAct</t>
  </si>
  <si>
    <t>AQ_PEAU_DermatiteAge; AQ_PEAU_AtopAgeDeb</t>
  </si>
  <si>
    <t>AQ_PEAU_DermatiteAge; AQ_PEAU_DermatiteAge_N; AQ_PEAU_AtopAgeDeb</t>
  </si>
  <si>
    <t>AQ_PEAU_DermatitePresente; AQ_PEAU_AtopPresAct</t>
  </si>
  <si>
    <t>AQ_PEAU_DermatitePresente; AQ_PEAU_DermatitePresente_N; AQ_PEAU_AtopPresAct</t>
  </si>
  <si>
    <t>AQ_PEAU_PsoriasisDiag; AQ_PEAU_PsoriaDiag</t>
  </si>
  <si>
    <t>AQ_PEAU_PsoriasisDiag; AQ_PEAU_PsoriasisDiag_N; AQ_PEAU_PsoriaDiag</t>
  </si>
  <si>
    <t>AQ_PEAU_PsoriasisPresent; AQ_PEAU_PsoriaPresAct</t>
  </si>
  <si>
    <t>AQ_PEAU_PsoriasisPresent; AQ_PEAU_PsoriasisPresent_N; AQ_PEAU_PsoriaPresAct</t>
  </si>
  <si>
    <t>Tension Artérielle Systolique moyenne du bras de référence (mmHg)</t>
  </si>
  <si>
    <t>Tension Artérielle Diastolique moyenne du bras de référence (mmHg)</t>
  </si>
  <si>
    <t>Mean systolic blood pressure of the reference arm (mmHg)</t>
  </si>
  <si>
    <t xml:space="preserve">Mean diastolic blood pressure of the reference arm </t>
  </si>
  <si>
    <t>Débit de filtration glomérulaire calculé (CKD-EPI 2009) (mL/min/1.73 m2)</t>
  </si>
  <si>
    <t>Calculated glomerular filtration rate (CKD-EPI 2009) (mL/min/1.73 m²)</t>
  </si>
  <si>
    <t>PARACL_AFF</t>
  </si>
  <si>
    <t>10-2025</t>
  </si>
  <si>
    <t>AQ_PATH_T</t>
  </si>
  <si>
    <t>AQ_PATH_T_BronchiteBPCO; AQ_PATH_T_BronchiteEmphBPCO</t>
  </si>
  <si>
    <t>AQ_PATH_T_Asthme</t>
  </si>
  <si>
    <t>AQ_PATH_T_HTA</t>
  </si>
  <si>
    <t>AQ_PATH_T_AnginePoitrine</t>
  </si>
  <si>
    <t>AQ_PATH_T_InfarctusMyocarde</t>
  </si>
  <si>
    <t>AQ_PATH_T_InsuffisanceCardiaque; AQ_PATH_T_InsufCardChronique</t>
  </si>
  <si>
    <t>AQ_PATH_T_ArteriteMembresInf</t>
  </si>
  <si>
    <t>AQ_PATH_T_PhlebiteEmbolie</t>
  </si>
  <si>
    <t>AQ_PATH_T_Sciatique</t>
  </si>
  <si>
    <t>AQ_PATH_T_Lombalgie</t>
  </si>
  <si>
    <t>AQ_PATH_T_Cervicalgie</t>
  </si>
  <si>
    <t>AQ_PATH_T_DouleursEpaule</t>
  </si>
  <si>
    <t>AQ_PATH_T_DouleursCoudeMain</t>
  </si>
  <si>
    <t>AQ_PATH_T_DouleursGenouHanche</t>
  </si>
  <si>
    <t>AQ_PATH_T_SyndromeCarpien</t>
  </si>
  <si>
    <t>AQ_PATH_T_Osteoporose</t>
  </si>
  <si>
    <t>AQ_PATH_T_PolyarthriteSPA; AQ_PATH_T_PolyarthriteSPA2</t>
  </si>
  <si>
    <t>AQ_PATH_T_ConstipationSevere</t>
  </si>
  <si>
    <t>AQ_PATH_T_FoieMaladie; AQ_PATH_T_FoieAutre</t>
  </si>
  <si>
    <t>AQ_PATH_T_ThyroideMaladie</t>
  </si>
  <si>
    <t>AQ_PATH_T_Diabete</t>
  </si>
  <si>
    <t>AQ_PATH_T_CholesterolTrigly</t>
  </si>
  <si>
    <t>AQ_PATH_T_GlaucomeHTOculaire</t>
  </si>
  <si>
    <t>AQ_PATH_T_Cataracte</t>
  </si>
  <si>
    <t>AQ_PATH_T_DMLA</t>
  </si>
  <si>
    <t>AQ_PATH_T_ColiquesCalculs</t>
  </si>
  <si>
    <t>AQ_PATH_T_PertesUrine</t>
  </si>
  <si>
    <t>AQ_PATH_T_InsuffisanceRenale</t>
  </si>
  <si>
    <t>AQ_PATH_T_IST</t>
  </si>
  <si>
    <t>AQ_PATH_T_ProstateMaladie</t>
  </si>
  <si>
    <t>AQ_PATH_T_MaladieSein</t>
  </si>
  <si>
    <t>AQ_PATH_T_Endometriose</t>
  </si>
  <si>
    <t>AQ_PATH_T_TroublesMenopause</t>
  </si>
  <si>
    <t>AQ_PATH_T_TroublesAnxieux</t>
  </si>
  <si>
    <t>AQ_PATH_T_DepressionBipolaire</t>
  </si>
  <si>
    <t>AQ_PATH_T_Depression</t>
  </si>
  <si>
    <t>AQ_PATH_T_TroubleBipolaire</t>
  </si>
  <si>
    <t>AQ_PATH_T_AffectionPsychiatrique</t>
  </si>
  <si>
    <t>AQ_PATH_T_AVC</t>
  </si>
  <si>
    <t>AQ_PATH_T_TraumatismeCranien</t>
  </si>
  <si>
    <t>AQ_PATH_T_Migraines</t>
  </si>
  <si>
    <t>AQ_PATH_T_Parkinson</t>
  </si>
  <si>
    <t>AQ_PATH_T_Alzheimer</t>
  </si>
  <si>
    <t>AQ_PATH_T_Cancer; AQ_PATH_T_KAcolon ; AQ_PATH_T_KAcol ; AQ_PATH_T_KAmelan ; AQ_PATH_T_KAthyro ; AQ_PATH_T_KAcervea ; AQ_PATH_T_KApoumon ; AQ_PATH_T_KAuterus ; AQ_PATH_T_KAvessie ; AQ_PATH_T_KAestom ; AQ_PATH_T_KAleucem ; AQ_PATH_T_KAprostat ; AQ_PATH_T_KAtestic ; AQ_PATH_T_KApancre ; AQ_PATH_T_KAlympho ; AQ_PATH_T_KAsein ; AQ_PATH_T_KAos ; AQ_PATH_T_KArein ; AQ_PATH_T_KAfoie ; AQ_PATH_T_KAautre</t>
  </si>
  <si>
    <t>AQ_PATH_T_ApneesSommeil</t>
  </si>
  <si>
    <t>AQ_PATH_T_SymptomesAllergiques; AQ_PATH_T_SympAllergAutres</t>
  </si>
  <si>
    <t>AQ_PATH_T_RhumeRhinite</t>
  </si>
  <si>
    <t>AQ_PATH_T_SinusiteUrticaire</t>
  </si>
  <si>
    <t>AQ_PATH_T_Psoriasis</t>
  </si>
  <si>
    <t>AQ_PATH_T_PatPrec1;AQ_PATH_T_PatPrec2;AQ_PATH_T_PatPrec3</t>
  </si>
  <si>
    <t>AQ_PATH_T_TroublesRythmeCard</t>
  </si>
  <si>
    <t>PARACL_CALC</t>
  </si>
  <si>
    <t>PARACL_CALC_TenArtSysBraRef_i</t>
  </si>
  <si>
    <t>PARACL_CALC_TenArtSys_moy_i</t>
  </si>
  <si>
    <t>PARACL_CALC_TenArtDia_moy_i</t>
  </si>
  <si>
    <t>PARACL_CALC_eDFG_i</t>
  </si>
  <si>
    <t>PARACL_CALC_IMC_i</t>
  </si>
  <si>
    <t>AQ_MHC_Heureux</t>
  </si>
  <si>
    <t>AQ_MHC_InteresVie</t>
  </si>
  <si>
    <t>AQ_MHC_SatisVie</t>
  </si>
  <si>
    <t>AQ_MHC_ApportSoc</t>
  </si>
  <si>
    <t>AQ_MHC_Collectif</t>
  </si>
  <si>
    <t>AQ_MHC_SocMeilleur</t>
  </si>
  <si>
    <t>AQ_MHC_GensBons</t>
  </si>
  <si>
    <t>AQ_MHC_SocSens</t>
  </si>
  <si>
    <t>AQ_MHC_BonRespons</t>
  </si>
  <si>
    <t>AQ_MHC_RelConfiance</t>
  </si>
  <si>
    <t>AQ_MHC_MeilleurMoi</t>
  </si>
  <si>
    <t>AQ_MHC_PenseSeul</t>
  </si>
  <si>
    <t>AQ_MHC_VieaBut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</si>
</sst>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_€_-;\-* #,##0.00\ _€_-;_-* &quot;-&quot;??\ _€_-;_-@_-"/>
  </numFmts>
  <fonts count="14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theme="1"/>
      <name val="Calibri"/>
      <family val="2"/>
      <scheme val="minor"/>
    </font>
    <font>
      <sz val="11"/>
      <color theme="1"/>
      <name val="Calibri"/>
      <family val="2"/>
      <scheme val="minor"/>
    </font>
    <font>
      <sz val="8"/>
      <name val="Arial"/>
      <family val="2"/>
    </font>
    <font>
      <u/>
      <sz val="10"/>
      <color indexed="12"/>
      <name val="Arial"/>
      <family val="2"/>
    </font>
    <font>
      <b/>
      <sz val="10"/>
      <name val="Arial"/>
      <family val="2"/>
    </font>
    <font>
      <sz val="10"/>
      <name val="Arial"/>
      <family val="2"/>
    </font>
    <font>
      <sz val="10"/>
      <color theme="0"/>
      <name val="Arial"/>
      <family val="2"/>
    </font>
    <font>
      <sz val="12"/>
      <color theme="4"/>
      <name val="Arial"/>
      <family val="2"/>
    </font>
    <font>
      <sz val="8"/>
      <color theme="4"/>
      <name val="Arial"/>
      <family val="2"/>
    </font>
    <font>
      <sz val="10"/>
      <color theme="4"/>
      <name val="Arial"/>
      <family val="2"/>
    </font>
    <font>
      <sz val="8"/>
      <color theme="3"/>
      <name val="Arial"/>
      <family val="2"/>
    </font>
    <font>
      <sz val="11"/>
      <color theme="1"/>
      <name val="Calibri"/>
      <family val="2"/>
      <scheme val="minor"/>
    </font>
    <font>
      <i/>
      <sz val="12"/>
      <color theme="2"/>
      <name val="Arial"/>
      <family val="2"/>
    </font>
    <font>
      <sz val="8"/>
      <color rgb="FF7030A0"/>
      <name val="Calibri"/>
      <family val="2"/>
      <scheme val="minor"/>
    </font>
    <font>
      <b/>
      <sz val="8"/>
      <color theme="0"/>
      <name val="Arial"/>
      <family val="2"/>
    </font>
    <font>
      <b/>
      <sz val="8"/>
      <name val="Calibri"/>
      <family val="2"/>
      <scheme val="minor"/>
    </font>
    <font>
      <sz val="12"/>
      <color theme="0"/>
      <name val="Calibri"/>
      <family val="2"/>
      <scheme val="minor"/>
    </font>
    <font>
      <sz val="8"/>
      <name val="Calibri"/>
      <family val="2"/>
      <scheme val="minor"/>
    </font>
    <font>
      <sz val="8"/>
      <color rgb="FFFFFFFF"/>
      <name val="Calibri"/>
      <family val="2"/>
      <scheme val="minor"/>
    </font>
    <font>
      <sz val="14"/>
      <color rgb="FF990033"/>
      <name val="Calibri"/>
      <family val="2"/>
      <scheme val="minor"/>
    </font>
    <font>
      <sz val="8"/>
      <color theme="7" tint="-0.249977111117893"/>
      <name val="Calibri"/>
      <family val="2"/>
      <scheme val="minor"/>
    </font>
    <font>
      <sz val="6"/>
      <name val="Frutiger 45 Light"/>
      <family val="2"/>
    </font>
    <font>
      <sz val="6"/>
      <color theme="2" tint="-0.499984740745262"/>
      <name val="Frutiger 45 Light"/>
      <family val="2"/>
    </font>
    <font>
      <sz val="6"/>
      <color indexed="63"/>
      <name val="Frutiger 45 Light"/>
      <family val="2"/>
    </font>
    <font>
      <sz val="6"/>
      <color theme="1"/>
      <name val="Frutiger 45 Light"/>
      <family val="2"/>
    </font>
    <font>
      <sz val="10"/>
      <color theme="4" tint="-0.24994659260841701"/>
      <name val="Arial"/>
      <family val="2"/>
    </font>
    <font>
      <sz val="8"/>
      <color theme="0"/>
      <name val="Calibri"/>
      <family val="2"/>
      <scheme val="minor"/>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theme="3"/>
      <name val="Calibri"/>
      <family val="2"/>
      <scheme val="minor"/>
    </font>
    <font>
      <b/>
      <sz val="13"/>
      <color theme="3"/>
      <name val="Calibri"/>
      <family val="2"/>
      <scheme val="minor"/>
    </font>
    <font>
      <sz val="8"/>
      <color theme="0"/>
      <name val="Arial"/>
      <family val="2"/>
    </font>
    <font>
      <b/>
      <sz val="6"/>
      <name val="Frutiger 45 Light"/>
      <family val="2"/>
    </font>
    <font>
      <sz val="10"/>
      <name val="Calibri"/>
      <family val="2"/>
      <scheme val="minor"/>
    </font>
    <font>
      <sz val="8"/>
      <color rgb="FFCCCC00"/>
      <name val="Arial"/>
      <family val="2"/>
    </font>
    <font>
      <b/>
      <sz val="12"/>
      <name val="Calibri"/>
      <family val="2"/>
    </font>
    <font>
      <b/>
      <sz val="12"/>
      <name val="Arial"/>
      <family val="2"/>
    </font>
    <font>
      <sz val="8"/>
      <color theme="8" tint="-0.499984740745262"/>
      <name val="Arial"/>
      <family val="2"/>
    </font>
    <font>
      <sz val="8"/>
      <color indexed="9"/>
      <name val="Calibri"/>
      <family val="2"/>
      <scheme val="minor"/>
    </font>
    <font>
      <b/>
      <sz val="16"/>
      <color theme="7" tint="-0.249977111117893"/>
      <name val="Calibri"/>
      <family val="2"/>
      <scheme val="minor"/>
    </font>
    <font>
      <sz val="8"/>
      <color theme="1" tint="0.499984740745262"/>
      <name val="Calibri"/>
      <family val="2"/>
      <scheme val="minor"/>
    </font>
    <font>
      <sz val="6"/>
      <color theme="7" tint="-0.249977111117893"/>
      <name val="Calibri"/>
      <family val="2"/>
      <scheme val="minor"/>
    </font>
    <font>
      <sz val="8"/>
      <color indexed="63"/>
      <name val="Calibri"/>
      <family val="2"/>
      <scheme val="minor"/>
    </font>
    <font>
      <sz val="8"/>
      <color theme="0" tint="-0.499984740745262"/>
      <name val="Calibri"/>
      <family val="2"/>
      <scheme val="minor"/>
    </font>
    <font>
      <sz val="8"/>
      <color rgb="FF808080"/>
      <name val="Calibri"/>
      <family val="2"/>
      <scheme val="minor"/>
    </font>
    <font>
      <sz val="14"/>
      <color theme="6" tint="-0.499984740745262"/>
      <name val="Calibri"/>
      <family val="2"/>
      <scheme val="minor"/>
    </font>
    <font>
      <i/>
      <sz val="8"/>
      <name val="Calibri"/>
      <family val="2"/>
      <scheme val="minor"/>
    </font>
    <font>
      <b/>
      <sz val="12"/>
      <color theme="0"/>
      <name val="Calibri"/>
      <family val="2"/>
      <scheme val="minor"/>
    </font>
    <font>
      <u/>
      <sz val="8"/>
      <name val="Calibri"/>
      <family val="2"/>
      <scheme val="minor"/>
    </font>
    <font>
      <vertAlign val="superscript"/>
      <sz val="8"/>
      <name val="Calibri"/>
      <family val="2"/>
      <scheme val="minor"/>
    </font>
    <font>
      <sz val="8"/>
      <name val="Calibri Light"/>
      <family val="2"/>
    </font>
    <font>
      <u/>
      <sz val="9"/>
      <name val="Calibri"/>
      <family val="2"/>
      <scheme val="minor"/>
    </font>
    <font>
      <sz val="12"/>
      <color theme="6" tint="-0.249977111117893"/>
      <name val="Arial"/>
      <family val="2"/>
    </font>
    <font>
      <sz val="14"/>
      <color indexed="9"/>
      <name val="Calibri"/>
      <family val="2"/>
      <scheme val="minor"/>
    </font>
    <font>
      <b/>
      <sz val="8"/>
      <name val="Arial"/>
      <family val="2"/>
    </font>
    <font>
      <sz val="12"/>
      <color rgb="FF993366"/>
      <name val="Arial"/>
      <family val="2"/>
    </font>
    <font>
      <sz val="10"/>
      <color indexed="9"/>
      <name val="Calibri"/>
      <family val="2"/>
      <scheme val="minor"/>
    </font>
    <font>
      <sz val="14"/>
      <color rgb="FFFFFFFF"/>
      <name val="Calibri"/>
      <family val="2"/>
      <scheme val="minor"/>
    </font>
    <font>
      <sz val="8"/>
      <color indexed="20"/>
      <name val="Calibri"/>
      <family val="2"/>
      <scheme val="minor"/>
    </font>
    <font>
      <sz val="8"/>
      <color rgb="FF993366"/>
      <name val="Calibri"/>
      <family val="2"/>
      <scheme val="minor"/>
    </font>
    <font>
      <sz val="12"/>
      <color indexed="21"/>
      <name val="Calibri"/>
      <family val="2"/>
      <scheme val="minor"/>
    </font>
    <font>
      <sz val="8"/>
      <color rgb="FF990033"/>
      <name val="Arial"/>
      <family val="2"/>
    </font>
    <font>
      <sz val="8"/>
      <color indexed="21"/>
      <name val="Calibri"/>
      <family val="2"/>
      <scheme val="minor"/>
    </font>
    <font>
      <sz val="10"/>
      <color rgb="FF990033"/>
      <name val="Arial"/>
      <family val="2"/>
    </font>
    <font>
      <sz val="7"/>
      <color rgb="FF993366"/>
      <name val="Calibri"/>
      <family val="2"/>
      <scheme val="minor"/>
    </font>
    <font>
      <sz val="8"/>
      <color theme="0" tint="-0.499984740745262"/>
      <name val="Arial"/>
      <family val="2"/>
    </font>
    <font>
      <sz val="8"/>
      <color theme="0" tint="-0.49995422223578601"/>
      <name val="Calibri"/>
      <family val="2"/>
      <scheme val="minor"/>
    </font>
    <font>
      <sz val="8"/>
      <color rgb="FF808080"/>
      <name val="Arial"/>
      <family val="2"/>
    </font>
    <font>
      <sz val="11"/>
      <color rgb="FF993366"/>
      <name val="Calibri"/>
      <family val="2"/>
      <scheme val="minor"/>
    </font>
    <font>
      <b/>
      <sz val="8"/>
      <color rgb="FF8064A2"/>
      <name val="Calibri"/>
      <family val="2"/>
      <scheme val="minor"/>
    </font>
    <font>
      <sz val="10"/>
      <color rgb="FF990033"/>
      <name val="Calibri"/>
      <family val="2"/>
      <scheme val="minor"/>
    </font>
    <font>
      <sz val="8"/>
      <color theme="1" tint="0.499984740745262"/>
      <name val="Arial"/>
      <family val="2"/>
    </font>
    <font>
      <sz val="8"/>
      <color theme="1" tint="0.49995422223578601"/>
      <name val="Calibri"/>
      <family val="2"/>
      <scheme val="minor"/>
    </font>
    <font>
      <sz val="12"/>
      <color rgb="FF993366"/>
      <name val="Calibri"/>
      <family val="2"/>
      <scheme val="minor"/>
    </font>
    <font>
      <b/>
      <sz val="10"/>
      <color theme="0"/>
      <name val="Calibri"/>
      <family val="2"/>
      <scheme val="minor"/>
    </font>
    <font>
      <b/>
      <sz val="8"/>
      <color theme="8" tint="-0.249977111117893"/>
      <name val="Calibri"/>
      <family val="2"/>
      <scheme val="minor"/>
    </font>
    <font>
      <sz val="10"/>
      <color theme="0"/>
      <name val="Calibri"/>
      <family val="2"/>
      <scheme val="minor"/>
    </font>
    <font>
      <b/>
      <sz val="10"/>
      <name val="Calibri"/>
      <family val="2"/>
      <scheme val="minor"/>
    </font>
    <font>
      <sz val="10"/>
      <color theme="0" tint="-0.34998626667073579"/>
      <name val="Calibri"/>
      <family val="2"/>
      <scheme val="minor"/>
    </font>
    <font>
      <b/>
      <sz val="20"/>
      <name val="Calibri"/>
      <family val="2"/>
      <scheme val="minor"/>
    </font>
    <font>
      <i/>
      <sz val="10"/>
      <name val="Arial"/>
      <family val="2"/>
    </font>
    <font>
      <b/>
      <sz val="8"/>
      <color rgb="FFC00000"/>
      <name val="Arial"/>
      <family val="2"/>
    </font>
    <font>
      <sz val="8"/>
      <color theme="7" tint="-0.249977111117893"/>
      <name val="Arial"/>
      <family val="2"/>
    </font>
    <font>
      <b/>
      <sz val="12"/>
      <color theme="6" tint="-0.249977111117893"/>
      <name val="Arial"/>
      <family val="2"/>
    </font>
    <font>
      <sz val="8"/>
      <color rgb="FF993366"/>
      <name val="Arial"/>
      <family val="2"/>
    </font>
    <font>
      <sz val="8"/>
      <color rgb="FFB1A0C7"/>
      <name val="Arial"/>
      <family val="2"/>
    </font>
    <font>
      <sz val="8"/>
      <color indexed="9"/>
      <name val="Arial"/>
      <family val="2"/>
    </font>
    <font>
      <sz val="12"/>
      <color rgb="FFB1A0C7"/>
      <name val="Calibri"/>
      <family val="2"/>
      <scheme val="minor"/>
    </font>
    <font>
      <b/>
      <sz val="8"/>
      <color indexed="63"/>
      <name val="Calibri"/>
      <family val="2"/>
      <scheme val="minor"/>
    </font>
    <font>
      <sz val="12"/>
      <color rgb="FFDD97BA"/>
      <name val="Arial"/>
      <family val="2"/>
    </font>
    <font>
      <sz val="12"/>
      <color rgb="FFEDC9DB"/>
      <name val="Arial"/>
      <family val="2"/>
    </font>
    <font>
      <sz val="8"/>
      <color theme="1" tint="0.34998626667073579"/>
      <name val="Calibri"/>
      <family val="2"/>
      <scheme val="minor"/>
    </font>
    <font>
      <b/>
      <sz val="8"/>
      <color theme="1" tint="0.499984740745262"/>
      <name val="Calibri"/>
      <family val="2"/>
      <scheme val="minor"/>
    </font>
    <font>
      <b/>
      <sz val="8"/>
      <color rgb="FF993366"/>
      <name val="Calibri"/>
      <family val="2"/>
      <scheme val="minor"/>
    </font>
    <font>
      <b/>
      <sz val="8"/>
      <color rgb="FF990033"/>
      <name val="Calibri"/>
      <family val="2"/>
      <scheme val="minor"/>
    </font>
    <font>
      <b/>
      <sz val="8"/>
      <color theme="5"/>
      <name val="Calibri"/>
      <family val="2"/>
      <scheme val="minor"/>
    </font>
    <font>
      <b/>
      <sz val="8"/>
      <color theme="0" tint="-0.499984740745262"/>
      <name val="Calibri"/>
      <family val="2"/>
      <scheme val="minor"/>
    </font>
    <font>
      <b/>
      <sz val="12"/>
      <name val="Calibri"/>
      <family val="2"/>
      <scheme val="minor"/>
    </font>
    <font>
      <b/>
      <sz val="14"/>
      <name val="Arial"/>
      <family val="2"/>
    </font>
    <font>
      <sz val="10"/>
      <name val="Frutiger 45 Light"/>
      <family val="2"/>
    </font>
    <font>
      <sz val="10"/>
      <color theme="6" tint="-0.499984740745262"/>
      <name val="Calibri"/>
      <family val="2"/>
      <scheme val="minor"/>
    </font>
    <font>
      <sz val="10"/>
      <color theme="7" tint="-0.499984740745262"/>
      <name val="Arial"/>
      <family val="2"/>
    </font>
    <font>
      <i/>
      <sz val="10"/>
      <color indexed="9"/>
      <name val="Arial"/>
      <family val="2"/>
    </font>
    <font>
      <i/>
      <sz val="10"/>
      <color rgb="FFFFFFFF"/>
      <name val="Arial"/>
      <family val="2"/>
    </font>
    <font>
      <sz val="10"/>
      <color indexed="9"/>
      <name val="Arial"/>
      <family val="2"/>
    </font>
    <font>
      <b/>
      <sz val="10"/>
      <color indexed="9"/>
      <name val="Arial"/>
      <family val="2"/>
    </font>
    <font>
      <sz val="10"/>
      <color theme="6" tint="-0.249977111117893"/>
      <name val="Arial"/>
      <family val="2"/>
    </font>
    <font>
      <sz val="10"/>
      <color theme="7" tint="-0.249977111117893"/>
      <name val="Arial"/>
      <family val="2"/>
    </font>
    <font>
      <sz val="10"/>
      <color theme="3"/>
      <name val="Arial"/>
      <family val="2"/>
    </font>
    <font>
      <i/>
      <sz val="10"/>
      <color theme="6" tint="-0.499984740745262"/>
      <name val="Arial"/>
      <family val="2"/>
    </font>
    <font>
      <sz val="10"/>
      <color theme="6" tint="-0.499984740745262"/>
      <name val="Arial"/>
      <family val="2"/>
    </font>
    <font>
      <sz val="8"/>
      <color rgb="FF60497A"/>
      <name val="Arial"/>
      <family val="2"/>
    </font>
    <font>
      <sz val="11"/>
      <name val="Calibri"/>
      <family val="2"/>
    </font>
    <font>
      <u/>
      <sz val="10"/>
      <color theme="10"/>
      <name val="Arial"/>
      <family val="2"/>
    </font>
    <font>
      <sz val="11"/>
      <name val="Calibri"/>
      <family val="2"/>
      <scheme val="minor"/>
    </font>
    <font>
      <sz val="11"/>
      <name val="Arial"/>
      <family val="2"/>
    </font>
    <font>
      <sz val="11"/>
      <color theme="3"/>
      <name val="Arial"/>
      <family val="2"/>
    </font>
    <font>
      <sz val="6"/>
      <name val="Frutiger 45 Light"/>
    </font>
    <font>
      <b/>
      <sz val="8"/>
      <color theme="0"/>
      <name val="Calibri"/>
      <family val="2"/>
      <scheme val="minor"/>
    </font>
    <font>
      <sz val="8"/>
      <color theme="3"/>
      <name val="Calibri"/>
      <family val="2"/>
      <scheme val="minor"/>
    </font>
    <font>
      <sz val="8"/>
      <color theme="4"/>
      <name val="Calibri"/>
      <family val="2"/>
      <scheme val="minor"/>
    </font>
    <font>
      <sz val="6"/>
      <name val="Calibri"/>
      <family val="2"/>
      <scheme val="minor"/>
    </font>
    <font>
      <sz val="8"/>
      <color theme="8" tint="-0.499984740745262"/>
      <name val="Calibri"/>
      <family val="2"/>
      <scheme val="minor"/>
    </font>
    <font>
      <sz val="8"/>
      <color rgb="FFCCCC00"/>
      <name val="Calibri"/>
      <family val="2"/>
      <scheme val="minor"/>
    </font>
    <font>
      <sz val="6"/>
      <color theme="0" tint="-0.499984740745262"/>
      <name val="Calibri"/>
      <family val="2"/>
      <scheme val="minor"/>
    </font>
    <font>
      <sz val="10"/>
      <color theme="10"/>
      <name val="Calibri"/>
      <family val="2"/>
      <scheme val="minor"/>
    </font>
    <font>
      <sz val="8"/>
      <name val="Calibri"/>
      <family val="2"/>
    </font>
    <font>
      <sz val="8"/>
      <color rgb="FF333333"/>
      <name val="Calibri"/>
      <family val="2"/>
      <scheme val="minor"/>
    </font>
    <font>
      <sz val="8"/>
      <color rgb="FF7030A0"/>
      <name val="Calibri"/>
      <family val="2"/>
    </font>
    <font>
      <i/>
      <sz val="10"/>
      <name val="Calibri"/>
      <family val="2"/>
      <scheme val="minor"/>
    </font>
  </fonts>
  <fills count="81">
    <fill>
      <patternFill patternType="none"/>
    </fill>
    <fill>
      <patternFill patternType="gray125"/>
    </fill>
    <fill>
      <patternFill patternType="solid">
        <fgColor rgb="FF45619F"/>
        <bgColor indexed="64"/>
      </patternFill>
    </fill>
    <fill>
      <patternFill patternType="solid">
        <fgColor rgb="FFADA092"/>
        <bgColor rgb="FFADA092"/>
      </patternFill>
    </fill>
    <fill>
      <patternFill patternType="darkGrid">
        <fgColor theme="8"/>
        <bgColor rgb="FFADA092"/>
      </patternFill>
    </fill>
    <fill>
      <patternFill patternType="solid">
        <fgColor rgb="FF336699"/>
        <bgColor indexed="64"/>
      </patternFill>
    </fill>
    <fill>
      <patternFill patternType="solid">
        <fgColor theme="2"/>
        <bgColor indexed="64"/>
      </patternFill>
    </fill>
    <fill>
      <patternFill patternType="solid">
        <fgColor rgb="FFF6F5EE"/>
        <bgColor indexed="64"/>
      </patternFill>
    </fill>
    <fill>
      <patternFill patternType="solid">
        <fgColor theme="2" tint="-9.9948118533890809E-2"/>
        <bgColor rgb="FFADA09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6" tint="0.79998168889431442"/>
        <bgColor indexed="64"/>
      </patternFill>
    </fill>
    <fill>
      <patternFill patternType="lightUp">
        <fgColor theme="8"/>
        <bgColor rgb="FFFFFFFF"/>
      </patternFill>
    </fill>
    <fill>
      <patternFill patternType="lightUp">
        <fgColor theme="2" tint="-0.24994659260841701"/>
        <bgColor indexed="65"/>
      </patternFill>
    </fill>
    <fill>
      <patternFill patternType="lightUp">
        <fgColor theme="2" tint="-0.24994659260841701"/>
        <bgColor auto="1"/>
      </patternFill>
    </fill>
    <fill>
      <patternFill patternType="solid">
        <fgColor theme="8" tint="-0.24994659260841701"/>
        <bgColor theme="8"/>
      </patternFill>
    </fill>
    <fill>
      <patternFill patternType="lightUp">
        <fgColor theme="6" tint="0.59996337778862885"/>
        <bgColor indexed="65"/>
      </patternFill>
    </fill>
    <fill>
      <patternFill patternType="solid">
        <fgColor indexed="65"/>
        <bgColor theme="7" tint="-0.24994659260841701"/>
      </patternFill>
    </fill>
    <fill>
      <patternFill patternType="solid">
        <fgColor theme="5" tint="-0.249977111117893"/>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rgb="FFFFC000"/>
        <bgColor indexed="64"/>
      </patternFill>
    </fill>
    <fill>
      <patternFill patternType="solid">
        <fgColor theme="8" tint="-0.499984740745262"/>
        <bgColor indexed="64"/>
      </patternFill>
    </fill>
    <fill>
      <patternFill patternType="solid">
        <fgColor theme="6" tint="-0.499984740745262"/>
        <bgColor indexed="64"/>
      </patternFill>
    </fill>
    <fill>
      <patternFill patternType="solid">
        <fgColor theme="0" tint="-0.249977111117893"/>
        <bgColor indexed="64"/>
      </patternFill>
    </fill>
    <fill>
      <patternFill patternType="solid">
        <fgColor theme="6"/>
        <bgColor indexed="64"/>
      </patternFill>
    </fill>
    <fill>
      <patternFill patternType="solid">
        <fgColor theme="7" tint="-0.499984740745262"/>
        <bgColor indexed="64"/>
      </patternFill>
    </fill>
    <fill>
      <patternFill patternType="solid">
        <fgColor rgb="FF993366"/>
        <bgColor indexed="64"/>
      </patternFill>
    </fill>
    <fill>
      <patternFill patternType="solid">
        <fgColor theme="0" tint="-0.499984740745262"/>
        <bgColor indexed="64"/>
      </patternFill>
    </fill>
    <fill>
      <patternFill patternType="solid">
        <fgColor rgb="FF92D050"/>
        <bgColor indexed="64"/>
      </patternFill>
    </fill>
    <fill>
      <patternFill patternType="solid">
        <fgColor theme="1" tint="0.499984740745262"/>
        <bgColor indexed="64"/>
      </patternFill>
    </fill>
    <fill>
      <patternFill patternType="solid">
        <fgColor rgb="FFFCF6F6"/>
        <bgColor indexed="64"/>
      </patternFill>
    </fill>
    <fill>
      <patternFill patternType="lightTrellis">
        <fgColor theme="2" tint="-0.24994659260841701"/>
        <bgColor auto="1"/>
      </patternFill>
    </fill>
    <fill>
      <patternFill patternType="solid">
        <fgColor theme="2" tint="-0.249977111117893"/>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1" tint="0.14999847407452621"/>
        <bgColor indexed="64"/>
      </patternFill>
    </fill>
    <fill>
      <patternFill patternType="solid">
        <fgColor theme="7" tint="-0.249977111117893"/>
        <bgColor indexed="64"/>
      </patternFill>
    </fill>
    <fill>
      <patternFill patternType="solid">
        <fgColor rgb="FF666699"/>
        <bgColor indexed="64"/>
      </patternFill>
    </fill>
    <fill>
      <patternFill patternType="lightUp">
        <fgColor rgb="FFEDC9DB"/>
      </patternFill>
    </fill>
    <fill>
      <patternFill patternType="solid">
        <fgColor indexed="65"/>
        <bgColor rgb="FF666699"/>
      </patternFill>
    </fill>
    <fill>
      <patternFill patternType="mediumGray">
        <fgColor rgb="FF993366"/>
        <bgColor auto="1"/>
      </patternFill>
    </fill>
    <fill>
      <patternFill patternType="darkGrid">
        <fgColor theme="7"/>
        <bgColor rgb="FFADA092"/>
      </patternFill>
    </fill>
    <fill>
      <patternFill patternType="darkGrid">
        <fgColor theme="6"/>
        <bgColor rgb="FFADA092"/>
      </patternFill>
    </fill>
    <fill>
      <patternFill patternType="lightUp">
        <fgColor theme="6" tint="0.39994506668294322"/>
        <bgColor indexed="65"/>
      </patternFill>
    </fill>
    <fill>
      <patternFill patternType="solid">
        <fgColor auto="1"/>
        <bgColor rgb="FFB1A0C7"/>
      </patternFill>
    </fill>
    <fill>
      <patternFill patternType="solid">
        <fgColor theme="9" tint="0.79998168889431442"/>
        <bgColor indexed="64"/>
      </patternFill>
    </fill>
    <fill>
      <patternFill patternType="lightUp">
        <fgColor theme="6" tint="0.59996337778862885"/>
        <bgColor theme="9" tint="0.79998168889431442"/>
      </patternFill>
    </fill>
    <fill>
      <patternFill patternType="lightUp">
        <fgColor theme="8" tint="-0.24994659260841701"/>
        <bgColor theme="9" tint="0.79998168889431442"/>
      </patternFill>
    </fill>
  </fills>
  <borders count="38">
    <border>
      <left/>
      <right/>
      <top/>
      <bottom/>
      <diagonal/>
    </border>
    <border>
      <left/>
      <right/>
      <top/>
      <bottom style="hair">
        <color theme="2" tint="-0.24994659260841701"/>
      </bottom>
      <diagonal/>
    </border>
    <border>
      <left/>
      <right/>
      <top style="hair">
        <color theme="2" tint="-0.24994659260841701"/>
      </top>
      <bottom style="hair">
        <color theme="2" tint="-0.24994659260841701"/>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style="thick">
        <color theme="0"/>
      </right>
      <top style="thin">
        <color rgb="FFD1D1E1"/>
      </top>
      <bottom style="thin">
        <color rgb="FFD1D1E1"/>
      </bottom>
      <diagonal/>
    </border>
    <border>
      <left/>
      <right/>
      <top style="hair">
        <color theme="2" tint="-0.24994659260841701"/>
      </top>
      <bottom/>
      <diagonal/>
    </border>
    <border>
      <left/>
      <right style="thick">
        <color theme="0"/>
      </right>
      <top/>
      <bottom/>
      <diagonal/>
    </border>
    <border>
      <left/>
      <right/>
      <top/>
      <bottom style="thick">
        <color theme="0"/>
      </bottom>
      <diagonal/>
    </border>
    <border>
      <left style="thick">
        <color theme="0"/>
      </left>
      <right style="thick">
        <color theme="0"/>
      </right>
      <top/>
      <bottom/>
      <diagonal/>
    </border>
    <border>
      <left/>
      <right style="thick">
        <color theme="0"/>
      </right>
      <top/>
      <bottom style="thick">
        <color theme="0"/>
      </bottom>
      <diagonal/>
    </border>
    <border>
      <left/>
      <right style="thick">
        <color theme="0"/>
      </right>
      <top style="medium">
        <color theme="0"/>
      </top>
      <bottom/>
      <diagonal/>
    </border>
    <border>
      <left style="thick">
        <color theme="0"/>
      </left>
      <right style="thick">
        <color theme="0"/>
      </right>
      <top style="medium">
        <color theme="0"/>
      </top>
      <bottom/>
      <diagonal/>
    </border>
    <border>
      <left/>
      <right/>
      <top style="thin">
        <color rgb="FFD1D1E1"/>
      </top>
      <bottom style="thin">
        <color rgb="FFD1D1E1"/>
      </bottom>
      <diagonal/>
    </border>
    <border>
      <left style="thick">
        <color theme="0"/>
      </left>
      <right style="thick">
        <color theme="0"/>
      </right>
      <top style="thin">
        <color rgb="FFD1D1E1"/>
      </top>
      <bottom style="thin">
        <color rgb="FFD1D1E1"/>
      </bottom>
      <diagonal/>
    </border>
    <border>
      <left/>
      <right/>
      <top style="thick">
        <color theme="0"/>
      </top>
      <bottom style="thin">
        <color rgb="FFD1D1E1"/>
      </bottom>
      <diagonal/>
    </border>
    <border>
      <left/>
      <right/>
      <top style="thin">
        <color rgb="FFD1D1E1"/>
      </top>
      <bottom/>
      <diagonal/>
    </border>
    <border>
      <left/>
      <right/>
      <top style="thin">
        <color theme="0" tint="-0.14996795556505021"/>
      </top>
      <bottom style="thin">
        <color theme="0" tint="-0.14996795556505021"/>
      </bottom>
      <diagonal/>
    </border>
    <border>
      <left style="thick">
        <color theme="0"/>
      </left>
      <right style="thick">
        <color theme="0"/>
      </right>
      <top style="thin">
        <color theme="0" tint="-0.14996795556505021"/>
      </top>
      <bottom style="thin">
        <color theme="0" tint="-0.14996795556505021"/>
      </bottom>
      <diagonal/>
    </border>
    <border>
      <left/>
      <right/>
      <top/>
      <bottom style="thin">
        <color rgb="FFD1D1E1"/>
      </bottom>
      <diagonal/>
    </border>
    <border>
      <left style="hair">
        <color theme="8" tint="0.39991454817346722"/>
      </left>
      <right style="hair">
        <color theme="8" tint="0.39991454817346722"/>
      </right>
      <top style="hair">
        <color theme="8" tint="0.39991454817346722"/>
      </top>
      <bottom style="hair">
        <color theme="8" tint="0.39991454817346722"/>
      </bottom>
      <diagonal/>
    </border>
    <border>
      <left/>
      <right/>
      <top/>
      <bottom style="hair">
        <color theme="8" tint="0.39991454817346722"/>
      </bottom>
      <diagonal/>
    </border>
    <border>
      <left/>
      <right/>
      <top/>
      <bottom style="thin">
        <color theme="0" tint="-0.14996795556505021"/>
      </bottom>
      <diagonal/>
    </border>
    <border>
      <left style="thick">
        <color theme="0"/>
      </left>
      <right style="thick">
        <color theme="0"/>
      </right>
      <top/>
      <bottom style="thin">
        <color theme="0" tint="-0.14996795556505021"/>
      </bottom>
      <diagonal/>
    </border>
    <border>
      <left style="thick">
        <color theme="0"/>
      </left>
      <right/>
      <top style="thin">
        <color theme="0" tint="-0.14996795556505021"/>
      </top>
      <bottom style="thin">
        <color theme="0" tint="-0.14996795556505021"/>
      </bottom>
      <diagonal/>
    </border>
    <border>
      <left/>
      <right style="thick">
        <color theme="0"/>
      </right>
      <top style="thin">
        <color theme="0" tint="-0.14996795556505021"/>
      </top>
      <bottom style="thin">
        <color theme="0" tint="-0.14996795556505021"/>
      </bottom>
      <diagonal/>
    </border>
    <border>
      <left/>
      <right/>
      <top style="thin">
        <color theme="7" tint="0.79998168889431442"/>
      </top>
      <bottom style="thin">
        <color theme="7" tint="0.79998168889431442"/>
      </bottom>
      <diagonal/>
    </border>
    <border>
      <left/>
      <right/>
      <top style="thin">
        <color theme="7" tint="0.79998168889431442"/>
      </top>
      <bottom style="thin">
        <color theme="7" tint="0.79995117038483843"/>
      </bottom>
      <diagonal/>
    </border>
    <border>
      <left/>
      <right/>
      <top style="thin">
        <color theme="7" tint="0.79995117038483843"/>
      </top>
      <bottom style="thin">
        <color theme="7" tint="0.79995117038483843"/>
      </bottom>
      <diagonal/>
    </border>
    <border>
      <left/>
      <right/>
      <top style="thin">
        <color theme="7" tint="0.79995117038483843"/>
      </top>
      <bottom style="thin">
        <color theme="7" tint="0.79998168889431442"/>
      </bottom>
      <diagonal/>
    </border>
    <border>
      <left style="thick">
        <color theme="0"/>
      </left>
      <right/>
      <top style="thin">
        <color rgb="FFD1D1E1"/>
      </top>
      <bottom style="thin">
        <color rgb="FFD1D1E1"/>
      </bottom>
      <diagonal/>
    </border>
  </borders>
  <cellStyleXfs count="168">
    <xf numFmtId="0" fontId="0" fillId="0" borderId="0"/>
    <xf numFmtId="44" fontId="12" fillId="0" borderId="0" applyFont="0" applyFill="0" applyBorder="0" applyAlignment="0" applyProtection="0"/>
    <xf numFmtId="0" fontId="10" fillId="0" borderId="0" applyNumberFormat="0" applyFill="0" applyBorder="0" applyAlignment="0" applyProtection="0">
      <alignment vertical="top"/>
      <protection locked="0"/>
    </xf>
    <xf numFmtId="0" fontId="12" fillId="0" borderId="0"/>
    <xf numFmtId="0" fontId="14" fillId="0" borderId="0" applyNumberFormat="0" applyFill="0" applyAlignment="0" applyProtection="0"/>
    <xf numFmtId="0" fontId="32" fillId="8" borderId="0" applyNumberFormat="0" applyProtection="0">
      <alignment horizontal="left" vertical="center" indent="2"/>
    </xf>
    <xf numFmtId="164" fontId="12" fillId="0" borderId="0" applyFont="0" applyFill="0" applyBorder="0" applyAlignment="0" applyProtection="0"/>
    <xf numFmtId="0" fontId="18" fillId="0" borderId="0"/>
    <xf numFmtId="0" fontId="12" fillId="0" borderId="0"/>
    <xf numFmtId="0" fontId="14" fillId="0" borderId="0" applyNumberFormat="0" applyFill="0" applyAlignment="0" applyProtection="0"/>
    <xf numFmtId="0" fontId="19" fillId="3" borderId="0" applyNumberFormat="0" applyProtection="0">
      <alignment horizontal="left" vertical="center" indent="2"/>
    </xf>
    <xf numFmtId="0" fontId="26" fillId="0" borderId="0" applyNumberFormat="0" applyFill="0" applyAlignment="0" applyProtection="0"/>
    <xf numFmtId="0" fontId="12" fillId="0" borderId="0"/>
    <xf numFmtId="0" fontId="12" fillId="0" borderId="0"/>
    <xf numFmtId="0" fontId="12" fillId="0" borderId="0"/>
    <xf numFmtId="0" fontId="18" fillId="0" borderId="0"/>
    <xf numFmtId="0" fontId="18" fillId="0" borderId="0"/>
    <xf numFmtId="0" fontId="12" fillId="0" borderId="0"/>
    <xf numFmtId="0" fontId="18" fillId="0" borderId="0"/>
    <xf numFmtId="0" fontId="12" fillId="0" borderId="0"/>
    <xf numFmtId="0" fontId="26" fillId="0" borderId="0" applyNumberFormat="0" applyFill="0" applyAlignment="0" applyProtection="0"/>
    <xf numFmtId="0" fontId="12" fillId="0" borderId="0"/>
    <xf numFmtId="0" fontId="18" fillId="0" borderId="0"/>
    <xf numFmtId="0" fontId="12" fillId="0" borderId="0"/>
    <xf numFmtId="49" fontId="23" fillId="5" borderId="0">
      <alignment horizontal="justify" vertical="top"/>
    </xf>
    <xf numFmtId="0" fontId="22" fillId="0" borderId="2">
      <alignment horizontal="justify" vertical="top" wrapText="1"/>
    </xf>
    <xf numFmtId="0" fontId="34" fillId="0" borderId="0" applyNumberFormat="0" applyFill="0" applyBorder="0" applyAlignment="0" applyProtection="0"/>
    <xf numFmtId="0" fontId="35" fillId="0" borderId="3" applyNumberFormat="0" applyFill="0" applyAlignment="0" applyProtection="0"/>
    <xf numFmtId="0" fontId="35" fillId="0" borderId="0" applyNumberFormat="0" applyFill="0" applyBorder="0" applyAlignment="0" applyProtection="0"/>
    <xf numFmtId="0" fontId="36" fillId="9" borderId="0" applyNumberFormat="0" applyBorder="0" applyAlignment="0" applyProtection="0"/>
    <xf numFmtId="0" fontId="37" fillId="10" borderId="0" applyNumberFormat="0" applyBorder="0" applyAlignment="0" applyProtection="0"/>
    <xf numFmtId="0" fontId="38" fillId="11" borderId="0" applyNumberFormat="0" applyBorder="0" applyAlignment="0" applyProtection="0"/>
    <xf numFmtId="0" fontId="39" fillId="12" borderId="4" applyNumberFormat="0" applyAlignment="0" applyProtection="0"/>
    <xf numFmtId="0" fontId="40" fillId="13" borderId="5" applyNumberFormat="0" applyAlignment="0" applyProtection="0"/>
    <xf numFmtId="0" fontId="41" fillId="13" borderId="4" applyNumberFormat="0" applyAlignment="0" applyProtection="0"/>
    <xf numFmtId="0" fontId="42" fillId="0" borderId="6" applyNumberFormat="0" applyFill="0" applyAlignment="0" applyProtection="0"/>
    <xf numFmtId="0" fontId="43" fillId="14" borderId="7"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9" applyNumberFormat="0" applyFill="0" applyAlignment="0" applyProtection="0"/>
    <xf numFmtId="0" fontId="47"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47" fillId="23" borderId="0" applyNumberFormat="0" applyBorder="0" applyAlignment="0" applyProtection="0"/>
    <xf numFmtId="0" fontId="47"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47" fillId="27" borderId="0" applyNumberFormat="0" applyBorder="0" applyAlignment="0" applyProtection="0"/>
    <xf numFmtId="0" fontId="47"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47" fillId="35" borderId="0" applyNumberFormat="0" applyBorder="0" applyAlignment="0" applyProtection="0"/>
    <xf numFmtId="0" fontId="47"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47" fillId="39" borderId="0" applyNumberFormat="0" applyBorder="0" applyAlignment="0" applyProtection="0"/>
    <xf numFmtId="0" fontId="8" fillId="0" borderId="0"/>
    <xf numFmtId="0" fontId="48" fillId="0" borderId="10" applyNumberFormat="0" applyFill="0" applyAlignment="0" applyProtection="0"/>
    <xf numFmtId="0" fontId="49" fillId="0" borderId="11" applyNumberFormat="0" applyFill="0" applyAlignment="0" applyProtection="0"/>
    <xf numFmtId="0" fontId="8" fillId="15" borderId="8" applyNumberFormat="0" applyFont="0" applyAlignment="0" applyProtection="0"/>
    <xf numFmtId="0" fontId="7" fillId="0" borderId="0"/>
    <xf numFmtId="44" fontId="1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32" fillId="0" borderId="0" applyNumberFormat="0" applyFill="0" applyBorder="0" applyAlignment="0" applyProtection="0"/>
    <xf numFmtId="0" fontId="6" fillId="0" borderId="0"/>
    <xf numFmtId="0" fontId="5" fillId="0" borderId="0"/>
    <xf numFmtId="44" fontId="1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4" fontId="1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3" fillId="0" borderId="0"/>
    <xf numFmtId="44" fontId="1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4" fontId="1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0" fontId="2" fillId="15" borderId="8" applyNumberFormat="0" applyFont="0" applyAlignment="0" applyProtection="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cellStyleXfs>
  <cellXfs count="595">
    <xf numFmtId="0" fontId="0" fillId="0" borderId="0" xfId="0"/>
    <xf numFmtId="0" fontId="11" fillId="0" borderId="0" xfId="3" applyFont="1"/>
    <xf numFmtId="0" fontId="12" fillId="0" borderId="0" xfId="3"/>
    <xf numFmtId="0" fontId="13" fillId="4" borderId="2" xfId="0" applyFont="1" applyFill="1" applyBorder="1"/>
    <xf numFmtId="0" fontId="0" fillId="0" borderId="2" xfId="0" applyBorder="1"/>
    <xf numFmtId="0" fontId="20" fillId="0" borderId="2" xfId="0" applyFont="1" applyBorder="1" applyAlignment="1">
      <alignment vertical="top"/>
    </xf>
    <xf numFmtId="0" fontId="20" fillId="0" borderId="2" xfId="0" applyFont="1" applyBorder="1" applyAlignment="1">
      <alignment horizontal="center" vertical="top"/>
    </xf>
    <xf numFmtId="0" fontId="20" fillId="0" borderId="2" xfId="0" applyFont="1" applyBorder="1" applyAlignment="1">
      <alignment horizontal="left" vertical="top"/>
    </xf>
    <xf numFmtId="0" fontId="28" fillId="0" borderId="2" xfId="0" applyFont="1" applyBorder="1" applyAlignment="1">
      <alignment horizontal="center" vertical="center"/>
    </xf>
    <xf numFmtId="0" fontId="13" fillId="4" borderId="2" xfId="0" applyFont="1" applyFill="1" applyBorder="1" applyAlignment="1">
      <alignment horizontal="center"/>
    </xf>
    <xf numFmtId="0" fontId="28" fillId="7" borderId="2" xfId="0" applyFont="1" applyFill="1" applyBorder="1" applyAlignment="1">
      <alignment horizontal="center" vertical="center"/>
    </xf>
    <xf numFmtId="0" fontId="13" fillId="4" borderId="2" xfId="0" applyFont="1" applyFill="1" applyBorder="1" applyAlignment="1">
      <alignment horizontal="center" vertical="center"/>
    </xf>
    <xf numFmtId="0" fontId="15" fillId="0" borderId="2" xfId="0" applyFont="1" applyFill="1" applyBorder="1" applyAlignment="1" applyProtection="1">
      <alignment horizontal="center" vertical="center"/>
      <protection locked="0"/>
    </xf>
    <xf numFmtId="0" fontId="15" fillId="0" borderId="2" xfId="0" applyFont="1" applyFill="1" applyBorder="1" applyAlignment="1">
      <alignment horizontal="left" vertical="top"/>
    </xf>
    <xf numFmtId="0" fontId="12" fillId="0" borderId="2" xfId="0" applyFont="1" applyBorder="1" applyAlignment="1">
      <alignment horizontal="left"/>
    </xf>
    <xf numFmtId="0" fontId="55" fillId="0" borderId="0" xfId="3" applyFont="1"/>
    <xf numFmtId="0" fontId="12" fillId="0" borderId="0" xfId="3" applyFont="1" applyAlignment="1">
      <alignment horizontal="center"/>
    </xf>
    <xf numFmtId="0" fontId="54" fillId="0" borderId="0" xfId="3" applyFont="1" applyAlignment="1">
      <alignment horizontal="center"/>
    </xf>
    <xf numFmtId="4" fontId="12" fillId="0" borderId="0" xfId="3" applyNumberFormat="1" applyFont="1" applyAlignment="1">
      <alignment horizontal="center"/>
    </xf>
    <xf numFmtId="0" fontId="17" fillId="0" borderId="2" xfId="0" applyFont="1" applyFill="1" applyBorder="1" applyAlignment="1">
      <alignment horizontal="left" vertical="top"/>
    </xf>
    <xf numFmtId="0" fontId="0" fillId="0" borderId="2" xfId="0" applyBorder="1" applyAlignment="1">
      <alignment vertical="center"/>
    </xf>
    <xf numFmtId="0" fontId="13" fillId="45" borderId="2" xfId="0" applyFont="1" applyFill="1" applyBorder="1" applyAlignment="1">
      <alignment horizontal="center"/>
    </xf>
    <xf numFmtId="0" fontId="13" fillId="45" borderId="2" xfId="0" applyFont="1" applyFill="1" applyBorder="1" applyAlignment="1">
      <alignment horizontal="center" vertical="center"/>
    </xf>
    <xf numFmtId="0" fontId="56" fillId="42" borderId="2" xfId="0" applyFont="1" applyFill="1" applyBorder="1" applyAlignment="1" applyProtection="1">
      <alignment horizontal="center" vertical="center" wrapText="1"/>
    </xf>
    <xf numFmtId="0" fontId="0" fillId="0" borderId="2" xfId="0" applyBorder="1" applyAlignment="1">
      <alignment horizontal="center" vertical="center"/>
    </xf>
    <xf numFmtId="0" fontId="12" fillId="0" borderId="2" xfId="0" applyFont="1" applyBorder="1" applyAlignment="1">
      <alignment vertical="top" wrapText="1"/>
    </xf>
    <xf numFmtId="0" fontId="24" fillId="0" borderId="2" xfId="0" applyFont="1" applyBorder="1" applyAlignment="1">
      <alignment horizontal="left" vertical="top" wrapText="1" indent="1"/>
    </xf>
    <xf numFmtId="0" fontId="9" fillId="0" borderId="2" xfId="0" applyFont="1" applyBorder="1" applyAlignment="1">
      <alignment horizontal="left" vertical="top"/>
    </xf>
    <xf numFmtId="0" fontId="52" fillId="0" borderId="14" xfId="3" applyFont="1" applyBorder="1" applyAlignment="1">
      <alignment wrapText="1"/>
    </xf>
    <xf numFmtId="0" fontId="52" fillId="0" borderId="14" xfId="3" applyFont="1" applyBorder="1"/>
    <xf numFmtId="0" fontId="52" fillId="0" borderId="0" xfId="3" applyFont="1" applyAlignment="1"/>
    <xf numFmtId="0" fontId="15" fillId="46" borderId="2" xfId="0" applyFont="1" applyFill="1" applyBorder="1" applyAlignment="1" applyProtection="1">
      <alignment horizontal="center" vertical="center"/>
      <protection locked="0"/>
    </xf>
    <xf numFmtId="0" fontId="56" fillId="42" borderId="1" xfId="0" applyFont="1" applyFill="1" applyBorder="1" applyAlignment="1" applyProtection="1">
      <alignment horizontal="center" vertical="center" wrapText="1"/>
    </xf>
    <xf numFmtId="0" fontId="12" fillId="0" borderId="0" xfId="3" applyFill="1"/>
    <xf numFmtId="0" fontId="12" fillId="0" borderId="0" xfId="3" applyFont="1" applyFill="1" applyAlignment="1">
      <alignment horizontal="center"/>
    </xf>
    <xf numFmtId="0" fontId="54" fillId="52" borderId="0" xfId="3" applyFont="1" applyFill="1" applyAlignment="1">
      <alignment horizontal="center"/>
    </xf>
    <xf numFmtId="0" fontId="24" fillId="0" borderId="21" xfId="3" applyNumberFormat="1" applyFont="1" applyFill="1" applyBorder="1" applyAlignment="1" applyProtection="1">
      <alignment horizontal="center" vertical="center" wrapText="1"/>
    </xf>
    <xf numFmtId="0" fontId="24" fillId="0" borderId="16" xfId="3" applyNumberFormat="1" applyFont="1" applyFill="1" applyBorder="1" applyAlignment="1" applyProtection="1">
      <alignment horizontal="center" vertical="center" wrapText="1"/>
    </xf>
    <xf numFmtId="0" fontId="24" fillId="0" borderId="16" xfId="3" applyFont="1" applyBorder="1" applyAlignment="1">
      <alignment horizontal="center" vertical="center"/>
    </xf>
    <xf numFmtId="0" fontId="25" fillId="53" borderId="2" xfId="0" applyFont="1" applyFill="1" applyBorder="1" applyAlignment="1" applyProtection="1">
      <alignment horizontal="center" vertical="center" wrapText="1"/>
    </xf>
    <xf numFmtId="0" fontId="11" fillId="4" borderId="2" xfId="0" applyFont="1" applyFill="1" applyBorder="1" applyAlignment="1">
      <alignment vertical="top" wrapText="1"/>
    </xf>
    <xf numFmtId="0" fontId="24" fillId="0" borderId="2" xfId="0" applyNumberFormat="1" applyFont="1" applyFill="1" applyBorder="1" applyAlignment="1" applyProtection="1">
      <alignment vertical="top" wrapText="1"/>
    </xf>
    <xf numFmtId="0" fontId="11" fillId="4" borderId="2" xfId="0" applyFont="1" applyFill="1" applyBorder="1" applyAlignment="1">
      <alignment horizontal="left" vertical="top" wrapText="1"/>
    </xf>
    <xf numFmtId="0" fontId="12" fillId="0" borderId="0" xfId="3" applyBorder="1"/>
    <xf numFmtId="0" fontId="73" fillId="0" borderId="20" xfId="3" applyFont="1" applyFill="1" applyBorder="1" applyAlignment="1">
      <alignment horizontal="right" vertical="top"/>
    </xf>
    <xf numFmtId="0" fontId="9" fillId="0" borderId="20" xfId="3" applyFont="1" applyFill="1" applyBorder="1" applyAlignment="1">
      <alignment horizontal="right" vertical="top"/>
    </xf>
    <xf numFmtId="0" fontId="12" fillId="0" borderId="0" xfId="3" applyFill="1" applyAlignment="1">
      <alignment horizontal="center"/>
    </xf>
    <xf numFmtId="0" fontId="24" fillId="0" borderId="0" xfId="3" applyFont="1" applyFill="1" applyBorder="1" applyAlignment="1" applyProtection="1">
      <alignment horizontal="center" vertical="top"/>
      <protection locked="0"/>
    </xf>
    <xf numFmtId="0" fontId="77" fillId="0" borderId="0" xfId="3" applyFont="1" applyFill="1" applyBorder="1" applyAlignment="1">
      <alignment horizontal="left" vertical="top"/>
    </xf>
    <xf numFmtId="0" fontId="73" fillId="0" borderId="23" xfId="3" applyFont="1" applyFill="1" applyBorder="1" applyAlignment="1">
      <alignment horizontal="right" vertical="top"/>
    </xf>
    <xf numFmtId="0" fontId="24" fillId="0" borderId="20" xfId="3" applyFont="1" applyFill="1" applyBorder="1" applyAlignment="1" applyProtection="1">
      <alignment horizontal="center" vertical="top"/>
      <protection locked="0"/>
    </xf>
    <xf numFmtId="0" fontId="78" fillId="0" borderId="0" xfId="3" applyFont="1" applyBorder="1" applyAlignment="1">
      <alignment vertical="top"/>
    </xf>
    <xf numFmtId="0" fontId="78" fillId="0" borderId="0" xfId="3" applyFont="1" applyBorder="1" applyAlignment="1">
      <alignment horizontal="center" vertical="top"/>
    </xf>
    <xf numFmtId="0" fontId="77" fillId="0" borderId="24" xfId="3" applyFont="1" applyFill="1" applyBorder="1" applyAlignment="1">
      <alignment horizontal="left" vertical="top"/>
    </xf>
    <xf numFmtId="0" fontId="24" fillId="0" borderId="24" xfId="3" applyNumberFormat="1" applyFont="1" applyFill="1" applyBorder="1" applyAlignment="1" applyProtection="1">
      <alignment horizontal="justify" vertical="top" wrapText="1"/>
    </xf>
    <xf numFmtId="0" fontId="24" fillId="0" borderId="24" xfId="3" applyNumberFormat="1" applyFont="1" applyFill="1" applyBorder="1" applyAlignment="1" applyProtection="1">
      <alignment horizontal="justify" vertical="top"/>
    </xf>
    <xf numFmtId="0" fontId="80" fillId="40" borderId="20" xfId="3" applyFont="1" applyFill="1" applyBorder="1" applyAlignment="1">
      <alignment horizontal="right" vertical="center"/>
    </xf>
    <xf numFmtId="0" fontId="24" fillId="0" borderId="24" xfId="3" applyNumberFormat="1" applyFont="1" applyFill="1" applyBorder="1" applyAlignment="1" applyProtection="1">
      <alignment horizontal="left" vertical="top" wrapText="1"/>
    </xf>
    <xf numFmtId="0" fontId="80" fillId="0" borderId="20" xfId="3" applyFont="1" applyFill="1" applyBorder="1" applyAlignment="1">
      <alignment horizontal="right" vertical="top"/>
    </xf>
    <xf numFmtId="0" fontId="82" fillId="0" borderId="0" xfId="3" applyFont="1"/>
    <xf numFmtId="0" fontId="9" fillId="0" borderId="20" xfId="3" applyFont="1" applyFill="1" applyBorder="1" applyAlignment="1">
      <alignment horizontal="right" vertical="center"/>
    </xf>
    <xf numFmtId="0" fontId="90" fillId="0" borderId="20" xfId="3" applyFont="1" applyFill="1" applyBorder="1" applyAlignment="1">
      <alignment horizontal="right" vertical="top"/>
    </xf>
    <xf numFmtId="0" fontId="59" fillId="0" borderId="24" xfId="3" applyNumberFormat="1" applyFont="1" applyFill="1" applyBorder="1" applyAlignment="1" applyProtection="1">
      <alignment horizontal="justify" vertical="top"/>
    </xf>
    <xf numFmtId="0" fontId="12" fillId="0" borderId="20" xfId="3" applyBorder="1"/>
    <xf numFmtId="49" fontId="93" fillId="49" borderId="18" xfId="20" applyNumberFormat="1" applyFont="1" applyFill="1" applyBorder="1" applyAlignment="1" applyProtection="1">
      <alignment horizontal="justify" vertical="center" wrapText="1"/>
    </xf>
    <xf numFmtId="0" fontId="24" fillId="0" borderId="24" xfId="3" applyNumberFormat="1" applyFont="1" applyFill="1" applyBorder="1" applyAlignment="1">
      <alignment horizontal="justify" vertical="top" wrapText="1"/>
    </xf>
    <xf numFmtId="0" fontId="24" fillId="0" borderId="26" xfId="3" applyFont="1" applyFill="1" applyBorder="1" applyAlignment="1" applyProtection="1">
      <alignment horizontal="center" vertical="top"/>
      <protection locked="0"/>
    </xf>
    <xf numFmtId="0" fontId="9" fillId="0" borderId="0" xfId="0" applyFont="1"/>
    <xf numFmtId="0" fontId="52" fillId="0" borderId="0" xfId="0" applyFont="1"/>
    <xf numFmtId="0" fontId="52" fillId="0" borderId="0" xfId="0" applyFont="1" applyAlignment="1">
      <alignment horizontal="center" vertical="center"/>
    </xf>
    <xf numFmtId="0" fontId="96" fillId="66" borderId="0" xfId="0" applyFont="1" applyFill="1" applyAlignment="1">
      <alignment horizontal="center" vertical="center" wrapText="1"/>
    </xf>
    <xf numFmtId="0" fontId="96" fillId="64" borderId="0" xfId="0" applyFont="1" applyFill="1" applyAlignment="1">
      <alignment horizontal="center" vertical="center" wrapText="1"/>
    </xf>
    <xf numFmtId="0" fontId="97" fillId="0" borderId="0" xfId="0" applyFont="1" applyAlignment="1">
      <alignment horizontal="center" vertical="center"/>
    </xf>
    <xf numFmtId="0" fontId="0" fillId="0" borderId="2" xfId="0" applyFill="1" applyBorder="1" applyAlignment="1">
      <alignment vertical="center"/>
    </xf>
    <xf numFmtId="0" fontId="52" fillId="66" borderId="27" xfId="0" applyFont="1" applyFill="1" applyBorder="1" applyAlignment="1">
      <alignment horizontal="center" vertical="center"/>
    </xf>
    <xf numFmtId="0" fontId="52" fillId="64" borderId="27" xfId="0" applyFont="1" applyFill="1" applyBorder="1" applyAlignment="1">
      <alignment horizontal="center" vertical="center"/>
    </xf>
    <xf numFmtId="0" fontId="52" fillId="65" borderId="27" xfId="0" applyFont="1" applyFill="1" applyBorder="1" applyAlignment="1">
      <alignment horizontal="center" vertical="center"/>
    </xf>
    <xf numFmtId="0" fontId="52" fillId="0" borderId="27" xfId="0" applyFont="1" applyBorder="1" applyAlignment="1">
      <alignment horizontal="center" vertical="center"/>
    </xf>
    <xf numFmtId="0" fontId="52" fillId="0" borderId="27" xfId="0" applyFont="1" applyBorder="1" applyAlignment="1">
      <alignment horizontal="left" vertical="center"/>
    </xf>
    <xf numFmtId="49" fontId="52" fillId="65" borderId="27" xfId="0" applyNumberFormat="1" applyFont="1" applyFill="1" applyBorder="1" applyAlignment="1">
      <alignment horizontal="center" vertical="center"/>
    </xf>
    <xf numFmtId="0" fontId="96" fillId="61" borderId="0" xfId="0" applyFont="1" applyFill="1" applyBorder="1" applyAlignment="1">
      <alignment horizontal="center" vertical="center"/>
    </xf>
    <xf numFmtId="0" fontId="96" fillId="66" borderId="27" xfId="0" applyFont="1" applyFill="1" applyBorder="1" applyAlignment="1">
      <alignment horizontal="center" vertical="center" wrapText="1"/>
    </xf>
    <xf numFmtId="0" fontId="96" fillId="64" borderId="27" xfId="0" applyFont="1" applyFill="1" applyBorder="1" applyAlignment="1">
      <alignment horizontal="center" vertical="center" wrapText="1"/>
    </xf>
    <xf numFmtId="0" fontId="96" fillId="65" borderId="27" xfId="0" applyFont="1" applyFill="1" applyBorder="1" applyAlignment="1">
      <alignment horizontal="center" vertical="center" wrapText="1"/>
    </xf>
    <xf numFmtId="0" fontId="96" fillId="65" borderId="27" xfId="0" applyFont="1" applyFill="1" applyBorder="1" applyAlignment="1">
      <alignment horizontal="center" vertical="center"/>
    </xf>
    <xf numFmtId="0" fontId="9" fillId="0" borderId="2" xfId="0" applyFont="1" applyBorder="1" applyAlignment="1">
      <alignment horizontal="center" vertical="center"/>
    </xf>
    <xf numFmtId="0" fontId="50" fillId="2" borderId="2" xfId="0" applyFont="1" applyFill="1" applyBorder="1" applyAlignment="1">
      <alignment horizontal="center" vertical="center" textRotation="90"/>
    </xf>
    <xf numFmtId="0" fontId="50" fillId="4" borderId="2" xfId="0" applyFont="1" applyFill="1" applyBorder="1" applyAlignment="1">
      <alignment horizontal="center" vertical="center" textRotation="90"/>
    </xf>
    <xf numFmtId="0" fontId="33" fillId="4" borderId="1" xfId="0" applyFont="1" applyFill="1" applyBorder="1" applyAlignment="1">
      <alignment horizontal="center" vertical="center" textRotation="90" wrapText="1"/>
    </xf>
    <xf numFmtId="0" fontId="100" fillId="0" borderId="2" xfId="0" applyFont="1" applyFill="1" applyBorder="1" applyAlignment="1">
      <alignment vertical="center" wrapText="1"/>
    </xf>
    <xf numFmtId="0" fontId="100" fillId="0" borderId="2" xfId="0" applyFont="1" applyFill="1" applyBorder="1" applyAlignment="1">
      <alignment horizontal="left" vertical="center" wrapText="1"/>
    </xf>
    <xf numFmtId="0" fontId="101" fillId="0" borderId="0" xfId="3" applyFont="1" applyFill="1" applyBorder="1" applyAlignment="1">
      <alignment vertical="center"/>
    </xf>
    <xf numFmtId="0" fontId="12" fillId="0" borderId="0" xfId="3" applyFill="1" applyAlignment="1">
      <alignment horizontal="center" vertical="center"/>
    </xf>
    <xf numFmtId="0" fontId="101" fillId="0" borderId="0" xfId="13" applyFont="1" applyBorder="1" applyAlignment="1">
      <alignment vertical="center"/>
    </xf>
    <xf numFmtId="0" fontId="24" fillId="0" borderId="20" xfId="13" applyFont="1" applyFill="1" applyBorder="1" applyAlignment="1">
      <alignment horizontal="left" vertical="center" wrapText="1"/>
    </xf>
    <xf numFmtId="0" fontId="22" fillId="60" borderId="22" xfId="3" applyFont="1" applyFill="1" applyBorder="1" applyAlignment="1" applyProtection="1">
      <alignment horizontal="center" vertical="center"/>
      <protection locked="0"/>
    </xf>
    <xf numFmtId="0" fontId="102" fillId="0" borderId="20" xfId="13" applyFont="1" applyFill="1" applyBorder="1" applyAlignment="1">
      <alignment horizontal="right" vertical="center"/>
    </xf>
    <xf numFmtId="0" fontId="101" fillId="0" borderId="0" xfId="13" applyFont="1" applyBorder="1" applyAlignment="1">
      <alignment horizontal="center" vertical="center"/>
    </xf>
    <xf numFmtId="0" fontId="101" fillId="55" borderId="0" xfId="3" applyFont="1" applyFill="1" applyBorder="1" applyAlignment="1">
      <alignment vertical="center"/>
    </xf>
    <xf numFmtId="0" fontId="101" fillId="50" borderId="0" xfId="13" applyFont="1" applyFill="1" applyBorder="1" applyAlignment="1">
      <alignment vertical="center" wrapText="1"/>
    </xf>
    <xf numFmtId="0" fontId="23" fillId="50" borderId="20" xfId="13" applyFont="1" applyFill="1" applyBorder="1" applyAlignment="1">
      <alignment vertical="center" wrapText="1"/>
    </xf>
    <xf numFmtId="0" fontId="101" fillId="56" borderId="20" xfId="13" applyFont="1" applyFill="1" applyBorder="1" applyAlignment="1">
      <alignment vertical="center" wrapText="1"/>
    </xf>
    <xf numFmtId="0" fontId="23" fillId="56" borderId="20" xfId="13" applyFont="1" applyFill="1" applyBorder="1" applyAlignment="1">
      <alignment vertical="center" wrapText="1"/>
    </xf>
    <xf numFmtId="0" fontId="12" fillId="40" borderId="0" xfId="3" applyFill="1"/>
    <xf numFmtId="0" fontId="101" fillId="40" borderId="0" xfId="13" applyFont="1" applyFill="1" applyBorder="1" applyAlignment="1">
      <alignment vertical="center" wrapText="1"/>
    </xf>
    <xf numFmtId="0" fontId="73" fillId="40" borderId="20" xfId="3" applyFont="1" applyFill="1" applyBorder="1" applyAlignment="1">
      <alignment horizontal="right" vertical="top"/>
    </xf>
    <xf numFmtId="49" fontId="24" fillId="0" borderId="20" xfId="13" applyNumberFormat="1" applyFont="1" applyFill="1" applyBorder="1" applyAlignment="1" applyProtection="1">
      <alignment horizontal="left" vertical="center" wrapText="1"/>
    </xf>
    <xf numFmtId="0" fontId="9" fillId="40" borderId="20" xfId="3" applyFont="1" applyFill="1" applyBorder="1" applyAlignment="1">
      <alignment horizontal="right" vertical="top"/>
    </xf>
    <xf numFmtId="0" fontId="24" fillId="40" borderId="20" xfId="13" applyFont="1" applyFill="1" applyBorder="1" applyAlignment="1">
      <alignment horizontal="left" vertical="center" wrapText="1"/>
    </xf>
    <xf numFmtId="0" fontId="103" fillId="40" borderId="20" xfId="3" applyFont="1" applyFill="1" applyBorder="1" applyAlignment="1">
      <alignment horizontal="right" vertical="top"/>
    </xf>
    <xf numFmtId="0" fontId="103" fillId="0" borderId="20" xfId="3" applyFont="1" applyFill="1" applyBorder="1" applyAlignment="1">
      <alignment horizontal="right" vertical="top"/>
    </xf>
    <xf numFmtId="0" fontId="22" fillId="55" borderId="20" xfId="13" applyFont="1" applyFill="1" applyBorder="1" applyAlignment="1">
      <alignment horizontal="left" vertical="center" wrapText="1"/>
    </xf>
    <xf numFmtId="0" fontId="73" fillId="0" borderId="22" xfId="3" applyFont="1" applyFill="1" applyBorder="1" applyAlignment="1">
      <alignment horizontal="right" vertical="top"/>
    </xf>
    <xf numFmtId="0" fontId="104" fillId="49" borderId="15" xfId="3" applyFont="1" applyFill="1" applyBorder="1" applyAlignment="1">
      <alignment horizontal="right" vertical="top"/>
    </xf>
    <xf numFmtId="0" fontId="104" fillId="69" borderId="0" xfId="3" applyFont="1" applyFill="1" applyBorder="1" applyAlignment="1">
      <alignment horizontal="right" vertical="center"/>
    </xf>
    <xf numFmtId="0" fontId="105" fillId="69" borderId="20" xfId="3" applyFont="1" applyFill="1" applyBorder="1" applyAlignment="1">
      <alignment horizontal="left" vertical="center"/>
    </xf>
    <xf numFmtId="0" fontId="74" fillId="0" borderId="0" xfId="3" applyFont="1" applyFill="1" applyBorder="1" applyAlignment="1">
      <alignment horizontal="right" vertical="center"/>
    </xf>
    <xf numFmtId="0" fontId="50" fillId="70" borderId="20" xfId="3" applyFont="1" applyFill="1" applyBorder="1" applyAlignment="1">
      <alignment horizontal="center" vertical="center"/>
    </xf>
    <xf numFmtId="0" fontId="22" fillId="0" borderId="29" xfId="3" applyNumberFormat="1" applyFont="1" applyFill="1" applyBorder="1" applyAlignment="1" applyProtection="1">
      <alignment horizontal="justify" vertical="top" wrapText="1"/>
    </xf>
    <xf numFmtId="0" fontId="22" fillId="0" borderId="29" xfId="3" applyNumberFormat="1" applyFont="1" applyFill="1" applyBorder="1" applyAlignment="1" applyProtection="1">
      <alignment horizontal="justify" vertical="top"/>
    </xf>
    <xf numFmtId="0" fontId="77" fillId="0" borderId="29" xfId="3" applyFont="1" applyFill="1" applyBorder="1" applyAlignment="1">
      <alignment horizontal="left" vertical="top"/>
    </xf>
    <xf numFmtId="0" fontId="77" fillId="0" borderId="29" xfId="3" applyFont="1" applyFill="1" applyBorder="1" applyAlignment="1">
      <alignment horizontal="center" vertical="top"/>
    </xf>
    <xf numFmtId="0" fontId="22" fillId="0" borderId="25" xfId="3" applyFont="1" applyFill="1" applyBorder="1" applyAlignment="1">
      <alignment horizontal="center" vertical="top"/>
    </xf>
    <xf numFmtId="0" fontId="107" fillId="0" borderId="30" xfId="3" applyFont="1" applyFill="1" applyBorder="1" applyAlignment="1">
      <alignment horizontal="center" vertical="top"/>
    </xf>
    <xf numFmtId="0" fontId="22" fillId="0" borderId="24" xfId="3" applyNumberFormat="1" applyFont="1" applyFill="1" applyBorder="1" applyAlignment="1" applyProtection="1">
      <alignment horizontal="justify" vertical="top" wrapText="1"/>
    </xf>
    <xf numFmtId="0" fontId="22" fillId="0" borderId="24" xfId="3" applyNumberFormat="1" applyFont="1" applyFill="1" applyBorder="1" applyAlignment="1" applyProtection="1">
      <alignment horizontal="justify" vertical="top"/>
    </xf>
    <xf numFmtId="0" fontId="77" fillId="55" borderId="24" xfId="3" applyFont="1" applyFill="1" applyBorder="1" applyAlignment="1">
      <alignment horizontal="left" vertical="top"/>
    </xf>
    <xf numFmtId="0" fontId="107" fillId="0" borderId="25" xfId="3" applyFont="1" applyFill="1" applyBorder="1" applyAlignment="1">
      <alignment horizontal="center" vertical="top"/>
    </xf>
    <xf numFmtId="0" fontId="77" fillId="0" borderId="24" xfId="3" applyFont="1" applyFill="1" applyBorder="1" applyAlignment="1">
      <alignment horizontal="center" vertical="top"/>
    </xf>
    <xf numFmtId="0" fontId="107" fillId="0" borderId="16" xfId="3" applyFont="1" applyFill="1" applyBorder="1" applyAlignment="1">
      <alignment horizontal="center" vertical="top"/>
    </xf>
    <xf numFmtId="0" fontId="77" fillId="0" borderId="24" xfId="3" applyFont="1" applyBorder="1" applyAlignment="1">
      <alignment horizontal="left" vertical="top"/>
    </xf>
    <xf numFmtId="0" fontId="22" fillId="0" borderId="0" xfId="3" applyNumberFormat="1" applyFont="1" applyFill="1" applyBorder="1" applyAlignment="1" applyProtection="1">
      <alignment horizontal="justify" vertical="top" wrapText="1"/>
    </xf>
    <xf numFmtId="0" fontId="22" fillId="0" borderId="0" xfId="3" applyNumberFormat="1" applyFont="1" applyFill="1" applyBorder="1" applyAlignment="1" applyProtection="1">
      <alignment horizontal="justify" vertical="top"/>
    </xf>
    <xf numFmtId="0" fontId="22" fillId="0" borderId="24" xfId="3" applyFont="1" applyFill="1" applyBorder="1" applyAlignment="1">
      <alignment horizontal="center" vertical="top"/>
    </xf>
    <xf numFmtId="0" fontId="74" fillId="0" borderId="26" xfId="3" applyFont="1" applyFill="1" applyBorder="1" applyAlignment="1">
      <alignment horizontal="right" vertical="center"/>
    </xf>
    <xf numFmtId="0" fontId="74" fillId="0" borderId="20" xfId="3" applyFont="1" applyFill="1" applyBorder="1" applyAlignment="1">
      <alignment horizontal="right" vertical="center"/>
    </xf>
    <xf numFmtId="0" fontId="24" fillId="59" borderId="20" xfId="3" applyFont="1" applyFill="1" applyBorder="1" applyAlignment="1" applyProtection="1">
      <alignment horizontal="center" vertical="top"/>
      <protection locked="0"/>
    </xf>
    <xf numFmtId="0" fontId="108" fillId="0" borderId="20" xfId="3" applyFont="1" applyFill="1" applyBorder="1" applyAlignment="1">
      <alignment horizontal="right" vertical="center"/>
    </xf>
    <xf numFmtId="0" fontId="109" fillId="0" borderId="20" xfId="3" applyFont="1" applyFill="1" applyBorder="1" applyAlignment="1">
      <alignment horizontal="right" vertical="center"/>
    </xf>
    <xf numFmtId="0" fontId="113" fillId="0" borderId="25" xfId="3" applyFont="1" applyFill="1" applyBorder="1" applyAlignment="1">
      <alignment horizontal="center" vertical="top"/>
    </xf>
    <xf numFmtId="0" fontId="22" fillId="0" borderId="24" xfId="13" applyNumberFormat="1" applyFont="1" applyFill="1" applyBorder="1" applyAlignment="1" applyProtection="1">
      <alignment horizontal="justify" vertical="top" wrapText="1"/>
    </xf>
    <xf numFmtId="0" fontId="65" fillId="0" borderId="24" xfId="3" applyNumberFormat="1" applyFont="1" applyFill="1" applyBorder="1" applyAlignment="1" applyProtection="1">
      <alignment horizontal="left" vertical="top" wrapText="1"/>
    </xf>
    <xf numFmtId="0" fontId="114" fillId="0" borderId="24" xfId="3" applyNumberFormat="1" applyFont="1" applyFill="1" applyBorder="1" applyAlignment="1" applyProtection="1">
      <alignment horizontal="justify" vertical="top" wrapText="1"/>
    </xf>
    <xf numFmtId="0" fontId="114" fillId="0" borderId="24" xfId="3" applyNumberFormat="1" applyFont="1" applyFill="1" applyBorder="1" applyAlignment="1" applyProtection="1">
      <alignment horizontal="justify" vertical="top"/>
    </xf>
    <xf numFmtId="0" fontId="89" fillId="0" borderId="24" xfId="3" applyFont="1" applyBorder="1" applyAlignment="1">
      <alignment vertical="top"/>
    </xf>
    <xf numFmtId="0" fontId="111" fillId="0" borderId="25" xfId="3" applyFont="1" applyFill="1" applyBorder="1" applyAlignment="1">
      <alignment horizontal="center" vertical="top"/>
    </xf>
    <xf numFmtId="0" fontId="22" fillId="0" borderId="24" xfId="3" applyNumberFormat="1" applyFont="1" applyFill="1" applyBorder="1" applyAlignment="1">
      <alignment horizontal="justify" vertical="top" wrapText="1"/>
    </xf>
    <xf numFmtId="0" fontId="22" fillId="0" borderId="24" xfId="3" applyNumberFormat="1" applyFont="1" applyFill="1" applyBorder="1" applyAlignment="1">
      <alignment horizontal="justify" vertical="top"/>
    </xf>
    <xf numFmtId="0" fontId="115" fillId="0" borderId="25" xfId="3" applyFont="1" applyFill="1" applyBorder="1" applyAlignment="1">
      <alignment horizontal="center" vertical="top"/>
    </xf>
    <xf numFmtId="0" fontId="59" fillId="0" borderId="24" xfId="3" applyNumberFormat="1" applyFont="1" applyFill="1" applyBorder="1" applyAlignment="1">
      <alignment horizontal="justify" vertical="top" wrapText="1"/>
    </xf>
    <xf numFmtId="0" fontId="74" fillId="0" borderId="0" xfId="3" applyFont="1" applyFill="1" applyBorder="1" applyAlignment="1">
      <alignment vertical="center"/>
    </xf>
    <xf numFmtId="0" fontId="12" fillId="0" borderId="0" xfId="3" applyBorder="1" applyAlignment="1">
      <alignment horizontal="center" vertical="center"/>
    </xf>
    <xf numFmtId="0" fontId="12" fillId="0" borderId="0" xfId="3" applyAlignment="1">
      <alignment horizontal="center" vertical="center"/>
    </xf>
    <xf numFmtId="0" fontId="66" fillId="56" borderId="20" xfId="13" applyFont="1" applyFill="1" applyBorder="1" applyAlignment="1">
      <alignment horizontal="center" vertical="center" wrapText="1"/>
    </xf>
    <xf numFmtId="0" fontId="12" fillId="40" borderId="0" xfId="3" applyFill="1" applyAlignment="1">
      <alignment horizontal="center" vertical="center"/>
    </xf>
    <xf numFmtId="0" fontId="66" fillId="50" borderId="20" xfId="13" applyFont="1" applyFill="1" applyBorder="1" applyAlignment="1">
      <alignment horizontal="center" vertical="center" wrapText="1"/>
    </xf>
    <xf numFmtId="0" fontId="101" fillId="50" borderId="20" xfId="13" applyFont="1" applyFill="1" applyBorder="1" applyAlignment="1">
      <alignment vertical="center" wrapText="1"/>
    </xf>
    <xf numFmtId="0" fontId="107" fillId="0" borderId="0" xfId="3" applyFont="1" applyFill="1" applyBorder="1" applyAlignment="1">
      <alignment horizontal="center" vertical="center"/>
    </xf>
    <xf numFmtId="0" fontId="66" fillId="58" borderId="0" xfId="3" applyNumberFormat="1" applyFont="1" applyFill="1" applyBorder="1" applyAlignment="1" applyProtection="1">
      <alignment horizontal="center" vertical="center" wrapText="1"/>
    </xf>
    <xf numFmtId="0" fontId="116" fillId="73" borderId="0" xfId="3" applyNumberFormat="1" applyFont="1" applyFill="1" applyBorder="1" applyAlignment="1" applyProtection="1">
      <alignment horizontal="center" vertical="center" wrapText="1"/>
    </xf>
    <xf numFmtId="0" fontId="66" fillId="58" borderId="0" xfId="13" applyNumberFormat="1" applyFont="1" applyFill="1" applyBorder="1" applyAlignment="1" applyProtection="1">
      <alignment horizontal="center" vertical="center" wrapText="1"/>
    </xf>
    <xf numFmtId="49" fontId="117" fillId="0" borderId="0" xfId="0" applyNumberFormat="1" applyFont="1"/>
    <xf numFmtId="0" fontId="15" fillId="42" borderId="2" xfId="0" applyFont="1" applyFill="1" applyBorder="1" applyAlignment="1" applyProtection="1">
      <alignment horizontal="center" vertical="center" wrapText="1"/>
    </xf>
    <xf numFmtId="0" fontId="9" fillId="0" borderId="0" xfId="3" applyFont="1" applyAlignment="1">
      <alignment horizontal="center" vertical="center"/>
    </xf>
    <xf numFmtId="0" fontId="21" fillId="74" borderId="1" xfId="0" applyFont="1" applyFill="1" applyBorder="1" applyAlignment="1">
      <alignment horizontal="center" vertical="center" wrapText="1"/>
    </xf>
    <xf numFmtId="0" fontId="24" fillId="0" borderId="2" xfId="0" applyFont="1" applyBorder="1" applyAlignment="1">
      <alignment vertical="center" wrapText="1"/>
    </xf>
    <xf numFmtId="0" fontId="24" fillId="0" borderId="2" xfId="0" applyFont="1" applyBorder="1" applyAlignment="1">
      <alignment horizontal="left" vertical="center" wrapText="1"/>
    </xf>
    <xf numFmtId="0" fontId="99" fillId="0" borderId="2" xfId="0" applyFont="1" applyBorder="1" applyAlignment="1">
      <alignment vertical="center" wrapText="1"/>
    </xf>
    <xf numFmtId="0" fontId="47" fillId="53" borderId="2" xfId="0" applyNumberFormat="1" applyFont="1" applyFill="1" applyBorder="1" applyAlignment="1" applyProtection="1">
      <alignment horizontal="left" vertical="center" wrapText="1"/>
    </xf>
    <xf numFmtId="0" fontId="11" fillId="4" borderId="0" xfId="0" applyFont="1" applyFill="1" applyBorder="1" applyAlignment="1">
      <alignment vertical="center" wrapText="1"/>
    </xf>
    <xf numFmtId="0" fontId="11" fillId="4" borderId="0" xfId="0" applyFont="1" applyFill="1" applyBorder="1" applyAlignment="1">
      <alignment horizontal="left" vertical="center" wrapText="1"/>
    </xf>
    <xf numFmtId="0" fontId="11" fillId="63" borderId="0" xfId="0" applyFont="1" applyFill="1" applyBorder="1" applyAlignment="1">
      <alignment horizontal="left" vertical="center" wrapText="1"/>
    </xf>
    <xf numFmtId="49" fontId="24" fillId="0" borderId="2" xfId="0" applyNumberFormat="1" applyFont="1" applyBorder="1" applyAlignment="1">
      <alignment vertical="center" wrapText="1"/>
    </xf>
    <xf numFmtId="0" fontId="11" fillId="4" borderId="2" xfId="0" applyFont="1" applyFill="1" applyBorder="1" applyAlignment="1">
      <alignment vertical="center" wrapText="1"/>
    </xf>
    <xf numFmtId="0" fontId="11" fillId="4" borderId="2" xfId="0" applyFont="1" applyFill="1" applyBorder="1" applyAlignment="1">
      <alignment horizontal="left" vertical="center" wrapText="1"/>
    </xf>
    <xf numFmtId="0" fontId="24" fillId="0" borderId="2" xfId="0" applyNumberFormat="1" applyFont="1" applyFill="1" applyBorder="1" applyAlignment="1" applyProtection="1">
      <alignment vertical="center" wrapText="1"/>
    </xf>
    <xf numFmtId="0" fontId="24" fillId="0" borderId="2" xfId="0" applyNumberFormat="1" applyFont="1" applyFill="1" applyBorder="1" applyAlignment="1" applyProtection="1">
      <alignment horizontal="left" vertical="center" wrapText="1"/>
    </xf>
    <xf numFmtId="0" fontId="24" fillId="0" borderId="2" xfId="25" applyFont="1" applyAlignment="1">
      <alignment horizontal="left" vertical="center" wrapText="1"/>
    </xf>
    <xf numFmtId="49" fontId="24" fillId="0" borderId="2" xfId="25" applyNumberFormat="1" applyFont="1" applyAlignment="1">
      <alignment vertical="center" wrapText="1"/>
    </xf>
    <xf numFmtId="0" fontId="24" fillId="0" borderId="2" xfId="0" quotePrefix="1" applyNumberFormat="1" applyFont="1" applyFill="1" applyBorder="1" applyAlignment="1" applyProtection="1">
      <alignment horizontal="left" vertical="center" wrapText="1"/>
    </xf>
    <xf numFmtId="0" fontId="24" fillId="0" borderId="2" xfId="3" applyNumberFormat="1" applyFont="1" applyFill="1" applyBorder="1" applyAlignment="1" applyProtection="1">
      <alignment horizontal="left" vertical="center" wrapText="1"/>
    </xf>
    <xf numFmtId="0" fontId="24" fillId="0" borderId="2" xfId="13" applyNumberFormat="1" applyFont="1" applyFill="1" applyBorder="1" applyAlignment="1" applyProtection="1">
      <alignment horizontal="left" vertical="center" wrapText="1"/>
    </xf>
    <xf numFmtId="0" fontId="24" fillId="0" borderId="0" xfId="3" applyNumberFormat="1" applyFont="1" applyFill="1" applyBorder="1" applyAlignment="1" applyProtection="1">
      <alignment horizontal="left" vertical="center" wrapText="1"/>
    </xf>
    <xf numFmtId="0" fontId="24" fillId="0" borderId="2" xfId="25" applyFont="1" applyAlignment="1">
      <alignment vertical="center" wrapText="1"/>
    </xf>
    <xf numFmtId="0" fontId="24" fillId="0" borderId="0" xfId="25" applyFont="1" applyBorder="1" applyAlignment="1">
      <alignment horizontal="justify" vertical="center" wrapText="1"/>
    </xf>
    <xf numFmtId="0" fontId="24" fillId="0" borderId="0" xfId="0" applyNumberFormat="1" applyFont="1" applyFill="1" applyBorder="1" applyAlignment="1" applyProtection="1">
      <alignment horizontal="left" vertical="center" wrapText="1"/>
    </xf>
    <xf numFmtId="0" fontId="24" fillId="0" borderId="12" xfId="0" applyNumberFormat="1" applyFont="1" applyFill="1" applyBorder="1" applyAlignment="1" applyProtection="1">
      <alignment horizontal="left" vertical="center" wrapText="1"/>
    </xf>
    <xf numFmtId="0" fontId="12" fillId="0" borderId="2" xfId="0" applyFont="1" applyBorder="1" applyAlignment="1">
      <alignment vertical="center" wrapText="1"/>
    </xf>
    <xf numFmtId="0" fontId="9" fillId="0" borderId="2" xfId="0" applyFont="1" applyBorder="1" applyAlignment="1">
      <alignment horizontal="left" vertical="center"/>
    </xf>
    <xf numFmtId="0" fontId="99" fillId="0" borderId="2" xfId="0" applyFont="1" applyBorder="1" applyAlignment="1">
      <alignment horizontal="left" vertical="center" wrapText="1"/>
    </xf>
    <xf numFmtId="0" fontId="0" fillId="0" borderId="2" xfId="0" applyBorder="1" applyAlignment="1">
      <alignment horizontal="left" vertical="center"/>
    </xf>
    <xf numFmtId="0" fontId="25" fillId="53" borderId="2" xfId="0" applyFont="1" applyFill="1" applyBorder="1" applyAlignment="1" applyProtection="1">
      <alignment horizontal="left" vertical="center" wrapText="1"/>
    </xf>
    <xf numFmtId="49" fontId="24" fillId="0" borderId="2" xfId="0" applyNumberFormat="1" applyFont="1" applyBorder="1" applyAlignment="1">
      <alignment horizontal="left" vertical="center" wrapText="1"/>
    </xf>
    <xf numFmtId="0" fontId="94" fillId="6" borderId="12" xfId="0" applyNumberFormat="1" applyFont="1" applyFill="1" applyBorder="1" applyAlignment="1" applyProtection="1">
      <alignment horizontal="left" vertical="center" wrapText="1"/>
    </xf>
    <xf numFmtId="49" fontId="24" fillId="0" borderId="2" xfId="25" applyNumberFormat="1" applyFont="1" applyAlignment="1">
      <alignment horizontal="left" vertical="center" wrapText="1"/>
    </xf>
    <xf numFmtId="0" fontId="24" fillId="0" borderId="0" xfId="25" applyFont="1" applyBorder="1" applyAlignment="1">
      <alignment horizontal="left" vertical="center" wrapText="1"/>
    </xf>
    <xf numFmtId="0" fontId="24" fillId="0" borderId="2" xfId="25" applyFont="1" applyBorder="1" applyAlignment="1">
      <alignment horizontal="left" vertical="center" wrapText="1"/>
    </xf>
    <xf numFmtId="0" fontId="12" fillId="0" borderId="2" xfId="0" applyFont="1" applyBorder="1" applyAlignment="1">
      <alignment horizontal="left" vertical="center" wrapText="1"/>
    </xf>
    <xf numFmtId="0" fontId="11" fillId="63" borderId="0"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9" fillId="0" borderId="2" xfId="0" applyFont="1" applyBorder="1" applyAlignment="1">
      <alignment horizontal="center" vertical="center" wrapText="1"/>
    </xf>
    <xf numFmtId="0" fontId="28" fillId="7" borderId="2" xfId="0" applyFont="1" applyFill="1" applyBorder="1" applyAlignment="1">
      <alignment horizontal="center" vertical="center" wrapText="1"/>
    </xf>
    <xf numFmtId="0" fontId="28" fillId="0" borderId="2" xfId="0" applyFont="1" applyBorder="1" applyAlignment="1">
      <alignment horizontal="center" vertical="center" wrapText="1"/>
    </xf>
    <xf numFmtId="0" fontId="50" fillId="2" borderId="2" xfId="0" applyFont="1" applyFill="1" applyBorder="1" applyAlignment="1">
      <alignment horizontal="center" vertical="center" textRotation="90" wrapText="1"/>
    </xf>
    <xf numFmtId="0" fontId="50" fillId="4" borderId="2" xfId="0" applyFont="1" applyFill="1" applyBorder="1" applyAlignment="1">
      <alignment horizontal="center" vertical="center" textRotation="90" wrapText="1"/>
    </xf>
    <xf numFmtId="0" fontId="50" fillId="4" borderId="2" xfId="0" applyFont="1" applyFill="1" applyBorder="1" applyAlignment="1">
      <alignment horizontal="center" vertical="center" wrapText="1"/>
    </xf>
    <xf numFmtId="0" fontId="13" fillId="45" borderId="2" xfId="0" applyFont="1" applyFill="1" applyBorder="1" applyAlignment="1">
      <alignment horizontal="center" vertical="center" wrapText="1"/>
    </xf>
    <xf numFmtId="0" fontId="15" fillId="0" borderId="2" xfId="0" applyFont="1" applyFill="1" applyBorder="1" applyAlignment="1" applyProtection="1">
      <alignment horizontal="center" vertical="center" wrapText="1"/>
      <protection locked="0"/>
    </xf>
    <xf numFmtId="0" fontId="28" fillId="7" borderId="2" xfId="0" applyNumberFormat="1" applyFont="1" applyFill="1" applyBorder="1" applyAlignment="1" applyProtection="1">
      <alignment horizontal="center" vertical="center" wrapText="1"/>
    </xf>
    <xf numFmtId="0" fontId="28" fillId="0" borderId="2" xfId="0" applyNumberFormat="1" applyFont="1" applyFill="1" applyBorder="1" applyAlignment="1" applyProtection="1">
      <alignment horizontal="center" vertical="center" wrapText="1"/>
    </xf>
    <xf numFmtId="0" fontId="53" fillId="42" borderId="2" xfId="0" applyFont="1" applyFill="1" applyBorder="1" applyAlignment="1" applyProtection="1">
      <alignment horizontal="center" vertical="center" wrapText="1"/>
    </xf>
    <xf numFmtId="0" fontId="15" fillId="46" borderId="2" xfId="0" applyFont="1" applyFill="1" applyBorder="1" applyAlignment="1" applyProtection="1">
      <alignment horizontal="center" vertical="center" wrapText="1"/>
      <protection locked="0"/>
    </xf>
    <xf numFmtId="0" fontId="13" fillId="4" borderId="2" xfId="0" applyFont="1" applyFill="1" applyBorder="1" applyAlignment="1">
      <alignment vertical="center" wrapText="1"/>
    </xf>
    <xf numFmtId="0" fontId="13" fillId="4" borderId="2" xfId="0" applyFont="1" applyFill="1" applyBorder="1" applyAlignment="1">
      <alignment horizontal="center" vertical="center" wrapText="1"/>
    </xf>
    <xf numFmtId="0" fontId="28" fillId="0" borderId="2" xfId="0" applyNumberFormat="1" applyFont="1" applyBorder="1" applyAlignment="1" applyProtection="1">
      <alignment horizontal="center" vertical="center" wrapText="1"/>
    </xf>
    <xf numFmtId="0" fontId="0" fillId="0" borderId="2" xfId="0" applyBorder="1" applyAlignment="1">
      <alignment horizontal="left" vertical="center" wrapText="1"/>
    </xf>
    <xf numFmtId="0" fontId="13" fillId="4" borderId="2" xfId="0" applyFont="1" applyFill="1" applyBorder="1" applyAlignment="1">
      <alignment horizontal="left" vertical="center" wrapText="1"/>
    </xf>
    <xf numFmtId="0" fontId="50" fillId="63" borderId="2" xfId="0" applyFont="1" applyFill="1" applyBorder="1" applyAlignment="1">
      <alignment horizontal="center" vertical="center" wrapText="1"/>
    </xf>
    <xf numFmtId="0" fontId="20" fillId="0" borderId="2" xfId="0" applyFont="1" applyBorder="1" applyAlignment="1">
      <alignment horizontal="left" vertical="center" wrapText="1"/>
    </xf>
    <xf numFmtId="0" fontId="20" fillId="0" borderId="2" xfId="0" applyFont="1" applyFill="1" applyBorder="1" applyAlignment="1">
      <alignment horizontal="left" vertical="center" wrapText="1"/>
    </xf>
    <xf numFmtId="0" fontId="27" fillId="0" borderId="2" xfId="3" applyFont="1" applyFill="1" applyBorder="1" applyAlignment="1">
      <alignment horizontal="left" vertical="center" wrapText="1"/>
    </xf>
    <xf numFmtId="0" fontId="15" fillId="0" borderId="1" xfId="0" applyFont="1" applyFill="1" applyBorder="1" applyAlignment="1" applyProtection="1">
      <alignment horizontal="center" vertical="center" wrapText="1"/>
      <protection locked="0"/>
    </xf>
    <xf numFmtId="0" fontId="15" fillId="43" borderId="2" xfId="0" applyFont="1" applyFill="1" applyBorder="1" applyAlignment="1" applyProtection="1">
      <alignment horizontal="center" vertical="center" wrapText="1"/>
    </xf>
    <xf numFmtId="0" fontId="60" fillId="0" borderId="20" xfId="0" applyFont="1" applyFill="1" applyBorder="1" applyAlignment="1">
      <alignment horizontal="left" vertical="center" wrapText="1"/>
    </xf>
    <xf numFmtId="0" fontId="31" fillId="0" borderId="2" xfId="0" applyNumberFormat="1" applyFont="1" applyFill="1" applyBorder="1" applyAlignment="1" applyProtection="1">
      <alignment horizontal="center" vertical="center" wrapText="1"/>
    </xf>
    <xf numFmtId="0" fontId="15" fillId="40" borderId="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protection locked="0"/>
    </xf>
    <xf numFmtId="0" fontId="53" fillId="42" borderId="0" xfId="0" applyFont="1" applyFill="1" applyBorder="1" applyAlignment="1" applyProtection="1">
      <alignment horizontal="center" vertical="center" wrapText="1"/>
    </xf>
    <xf numFmtId="0" fontId="29" fillId="7" borderId="2" xfId="0" applyNumberFormat="1" applyFont="1" applyFill="1" applyBorder="1" applyAlignment="1" applyProtection="1">
      <alignment horizontal="center" vertical="center" wrapText="1"/>
    </xf>
    <xf numFmtId="0" fontId="29" fillId="0" borderId="2" xfId="0" applyNumberFormat="1" applyFont="1" applyFill="1" applyBorder="1" applyAlignment="1" applyProtection="1">
      <alignment horizontal="center" vertical="center" wrapText="1"/>
    </xf>
    <xf numFmtId="0" fontId="17" fillId="0" borderId="2" xfId="0" applyFont="1" applyFill="1" applyBorder="1" applyAlignment="1">
      <alignment horizontal="left" vertical="center" wrapText="1"/>
    </xf>
    <xf numFmtId="0" fontId="50" fillId="4" borderId="1" xfId="0" applyFont="1" applyFill="1" applyBorder="1" applyAlignment="1">
      <alignment horizontal="center" vertical="center" wrapText="1"/>
    </xf>
    <xf numFmtId="0" fontId="15" fillId="0" borderId="13" xfId="0" applyFont="1" applyFill="1" applyBorder="1" applyAlignment="1" applyProtection="1">
      <alignment horizontal="center" vertical="center" wrapText="1"/>
      <protection locked="0"/>
    </xf>
    <xf numFmtId="0" fontId="15" fillId="46" borderId="1" xfId="0" applyFont="1" applyFill="1" applyBorder="1" applyAlignment="1" applyProtection="1">
      <alignment horizontal="center" vertical="center" wrapText="1"/>
      <protection locked="0"/>
    </xf>
    <xf numFmtId="0" fontId="0" fillId="0" borderId="2" xfId="0" applyBorder="1" applyAlignment="1">
      <alignment vertical="center" wrapText="1"/>
    </xf>
    <xf numFmtId="0" fontId="0" fillId="0" borderId="2" xfId="0" applyFill="1" applyBorder="1" applyAlignment="1">
      <alignment vertical="center" wrapText="1"/>
    </xf>
    <xf numFmtId="0" fontId="15" fillId="44" borderId="2" xfId="0" applyFont="1" applyFill="1" applyBorder="1" applyAlignment="1" applyProtection="1">
      <alignment horizontal="center" vertical="center" wrapText="1"/>
    </xf>
    <xf numFmtId="0" fontId="15" fillId="43" borderId="1" xfId="0" applyFont="1" applyFill="1" applyBorder="1" applyAlignment="1" applyProtection="1">
      <alignment horizontal="center" vertical="center" wrapText="1"/>
    </xf>
    <xf numFmtId="0" fontId="30" fillId="0" borderId="2" xfId="0" applyNumberFormat="1" applyFont="1" applyFill="1" applyBorder="1" applyAlignment="1" applyProtection="1">
      <alignment horizontal="center" vertical="center" wrapText="1"/>
    </xf>
    <xf numFmtId="0" fontId="118" fillId="7" borderId="2" xfId="0" applyFont="1" applyFill="1" applyBorder="1" applyAlignment="1">
      <alignment horizontal="center" vertical="center" wrapText="1"/>
    </xf>
    <xf numFmtId="0" fontId="118" fillId="0" borderId="2" xfId="0" applyFont="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53" fillId="42" borderId="1" xfId="0" applyFont="1" applyFill="1" applyBorder="1" applyAlignment="1" applyProtection="1">
      <alignment horizontal="center" vertical="center" wrapText="1"/>
    </xf>
    <xf numFmtId="0" fontId="50" fillId="4" borderId="2" xfId="0" applyFont="1" applyFill="1" applyBorder="1" applyAlignment="1" applyProtection="1">
      <alignment horizontal="center" vertical="center" wrapText="1"/>
    </xf>
    <xf numFmtId="0" fontId="12" fillId="0" borderId="2" xfId="0" applyFont="1" applyFill="1" applyBorder="1" applyAlignment="1">
      <alignment vertical="center"/>
    </xf>
    <xf numFmtId="0" fontId="12" fillId="0" borderId="2" xfId="0" applyFont="1" applyBorder="1" applyAlignment="1">
      <alignment vertical="center"/>
    </xf>
    <xf numFmtId="0" fontId="17" fillId="0" borderId="2" xfId="0" applyFont="1" applyBorder="1" applyAlignment="1">
      <alignment horizontal="left" vertical="center" wrapText="1"/>
    </xf>
    <xf numFmtId="0" fontId="12" fillId="0" borderId="2" xfId="0" applyFont="1" applyBorder="1" applyAlignment="1">
      <alignment horizontal="left" vertical="center"/>
    </xf>
    <xf numFmtId="0" fontId="12" fillId="0" borderId="2" xfId="0" applyFont="1" applyFill="1" applyBorder="1" applyAlignment="1">
      <alignment vertical="center" wrapText="1"/>
    </xf>
    <xf numFmtId="0" fontId="20" fillId="0" borderId="2" xfId="0" applyFont="1" applyBorder="1" applyAlignment="1">
      <alignment vertical="center" wrapText="1"/>
    </xf>
    <xf numFmtId="0" fontId="20" fillId="0" borderId="2" xfId="0" applyFont="1" applyBorder="1" applyAlignment="1">
      <alignment horizontal="center" vertical="center" wrapText="1"/>
    </xf>
    <xf numFmtId="0" fontId="24" fillId="4" borderId="2" xfId="0" applyFont="1" applyFill="1" applyBorder="1" applyAlignment="1">
      <alignment vertical="center" wrapText="1"/>
    </xf>
    <xf numFmtId="0" fontId="24" fillId="0" borderId="2" xfId="0" applyNumberFormat="1" applyFont="1" applyFill="1" applyBorder="1" applyAlignment="1" applyProtection="1">
      <alignment horizontal="justify" vertical="center" wrapText="1"/>
    </xf>
    <xf numFmtId="0" fontId="24" fillId="0" borderId="0" xfId="0" applyNumberFormat="1" applyFont="1" applyFill="1" applyBorder="1" applyAlignment="1" applyProtection="1">
      <alignment horizontal="justify" vertical="center" wrapText="1"/>
    </xf>
    <xf numFmtId="0" fontId="9" fillId="4" borderId="1" xfId="0" applyFont="1" applyFill="1" applyBorder="1" applyAlignment="1">
      <alignment horizontal="center" vertical="center" wrapText="1"/>
    </xf>
    <xf numFmtId="0" fontId="94" fillId="6" borderId="2" xfId="5" applyNumberFormat="1" applyFont="1" applyFill="1" applyBorder="1" applyAlignment="1" applyProtection="1">
      <alignment vertical="center" wrapText="1"/>
    </xf>
    <xf numFmtId="0" fontId="70" fillId="0" borderId="2" xfId="0" applyNumberFormat="1" applyFont="1" applyFill="1" applyBorder="1" applyAlignment="1" applyProtection="1">
      <alignment vertical="center" wrapText="1"/>
    </xf>
    <xf numFmtId="49" fontId="70" fillId="0" borderId="2" xfId="0" applyNumberFormat="1" applyFont="1" applyFill="1" applyBorder="1" applyAlignment="1" applyProtection="1">
      <alignment vertical="center" wrapText="1"/>
    </xf>
    <xf numFmtId="49" fontId="24" fillId="0" borderId="2" xfId="0" applyNumberFormat="1" applyFont="1" applyFill="1" applyBorder="1" applyAlignment="1" applyProtection="1">
      <alignment horizontal="left" vertical="center" wrapText="1"/>
    </xf>
    <xf numFmtId="49" fontId="24" fillId="0" borderId="2" xfId="25" applyNumberFormat="1" applyFont="1" applyAlignment="1">
      <alignment horizontal="justify" vertical="center" wrapText="1"/>
    </xf>
    <xf numFmtId="0" fontId="27" fillId="0" borderId="2" xfId="3" applyFont="1" applyFill="1" applyBorder="1" applyAlignment="1">
      <alignment vertical="center" wrapText="1"/>
    </xf>
    <xf numFmtId="0" fontId="24" fillId="0" borderId="2" xfId="25" applyFont="1" applyAlignment="1">
      <alignment horizontal="justify" vertical="center" wrapText="1"/>
    </xf>
    <xf numFmtId="0" fontId="69" fillId="0" borderId="2" xfId="5" applyNumberFormat="1" applyFont="1" applyFill="1" applyBorder="1" applyAlignment="1" applyProtection="1">
      <alignment vertical="center" wrapText="1"/>
    </xf>
    <xf numFmtId="0" fontId="24" fillId="0" borderId="2" xfId="5" applyNumberFormat="1" applyFont="1" applyFill="1" applyBorder="1" applyAlignment="1" applyProtection="1">
      <alignment vertical="center" wrapText="1"/>
    </xf>
    <xf numFmtId="0" fontId="94" fillId="6" borderId="2"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wrapText="1"/>
    </xf>
    <xf numFmtId="0" fontId="9" fillId="0" borderId="2" xfId="0" applyFont="1" applyBorder="1" applyAlignment="1">
      <alignment horizontal="left" vertical="center" wrapText="1"/>
    </xf>
    <xf numFmtId="0" fontId="11" fillId="4" borderId="2" xfId="68" applyFont="1" applyFill="1" applyBorder="1" applyAlignment="1">
      <alignment vertical="center" wrapText="1"/>
    </xf>
    <xf numFmtId="0" fontId="24" fillId="0" borderId="2" xfId="68" applyFont="1" applyFill="1" applyBorder="1" applyAlignment="1">
      <alignment vertical="center" wrapText="1"/>
    </xf>
    <xf numFmtId="0" fontId="24" fillId="0" borderId="2" xfId="68" applyFont="1" applyFill="1" applyBorder="1" applyAlignment="1">
      <alignment horizontal="left" vertical="center" wrapText="1"/>
    </xf>
    <xf numFmtId="0" fontId="20" fillId="0" borderId="2" xfId="0" applyFont="1" applyFill="1" applyBorder="1" applyAlignment="1">
      <alignment vertical="center" wrapText="1"/>
    </xf>
    <xf numFmtId="0" fontId="24" fillId="0" borderId="0" xfId="25" applyFont="1" applyBorder="1" applyAlignment="1">
      <alignment vertical="center" wrapText="1"/>
    </xf>
    <xf numFmtId="49" fontId="24" fillId="0" borderId="2" xfId="25" applyNumberFormat="1" applyFont="1" applyFill="1" applyAlignment="1">
      <alignment vertical="center" wrapText="1"/>
    </xf>
    <xf numFmtId="0" fontId="24" fillId="0" borderId="2" xfId="25" applyFont="1" applyFill="1" applyAlignment="1">
      <alignment vertical="center" wrapText="1"/>
    </xf>
    <xf numFmtId="0" fontId="24" fillId="0" borderId="2" xfId="0" quotePrefix="1" applyFont="1" applyBorder="1" applyAlignment="1">
      <alignment horizontal="left" vertical="center" wrapText="1"/>
    </xf>
    <xf numFmtId="0" fontId="9" fillId="4" borderId="1" xfId="0" applyFont="1" applyFill="1" applyBorder="1" applyAlignment="1">
      <alignment vertical="center" wrapText="1"/>
    </xf>
    <xf numFmtId="0" fontId="11" fillId="0" borderId="2" xfId="0" applyFont="1" applyFill="1" applyBorder="1" applyAlignment="1">
      <alignment vertical="center" wrapText="1"/>
    </xf>
    <xf numFmtId="0" fontId="11" fillId="0" borderId="2" xfId="0" applyFont="1" applyBorder="1" applyAlignment="1">
      <alignment vertical="center" wrapText="1"/>
    </xf>
    <xf numFmtId="0" fontId="24" fillId="0" borderId="2" xfId="0" applyNumberFormat="1" applyFont="1" applyFill="1" applyBorder="1" applyAlignment="1">
      <alignment vertical="center" wrapText="1"/>
    </xf>
    <xf numFmtId="49" fontId="24" fillId="0" borderId="2" xfId="0" applyNumberFormat="1" applyFont="1" applyFill="1" applyBorder="1" applyAlignment="1" applyProtection="1">
      <alignment vertical="center" wrapText="1"/>
    </xf>
    <xf numFmtId="0" fontId="51" fillId="7" borderId="2" xfId="0" applyNumberFormat="1" applyFont="1" applyFill="1" applyBorder="1" applyAlignment="1" applyProtection="1">
      <alignment horizontal="center" vertical="center" wrapText="1"/>
    </xf>
    <xf numFmtId="0" fontId="51" fillId="0" borderId="2" xfId="0" applyNumberFormat="1" applyFont="1" applyBorder="1" applyAlignment="1" applyProtection="1">
      <alignment horizontal="center" vertical="center" wrapText="1"/>
    </xf>
    <xf numFmtId="0" fontId="20" fillId="0" borderId="20" xfId="0" applyFont="1" applyFill="1" applyBorder="1" applyAlignment="1">
      <alignment vertical="center" wrapText="1"/>
    </xf>
    <xf numFmtId="0" fontId="24" fillId="0" borderId="2" xfId="0" applyFont="1" applyFill="1" applyBorder="1" applyAlignment="1">
      <alignment vertical="center" wrapText="1"/>
    </xf>
    <xf numFmtId="0" fontId="12" fillId="4" borderId="1" xfId="0" applyFont="1" applyFill="1" applyBorder="1" applyAlignment="1">
      <alignment vertical="center" wrapText="1"/>
    </xf>
    <xf numFmtId="0" fontId="24" fillId="0" borderId="2" xfId="68" applyNumberFormat="1" applyFont="1" applyFill="1" applyBorder="1" applyAlignment="1" applyProtection="1">
      <alignment horizontal="left" vertical="center" wrapText="1"/>
    </xf>
    <xf numFmtId="0" fontId="24" fillId="0" borderId="2" xfId="68" quotePrefix="1" applyFont="1" applyFill="1" applyBorder="1" applyAlignment="1">
      <alignment horizontal="left" vertical="center" wrapText="1"/>
    </xf>
    <xf numFmtId="0" fontId="20" fillId="40" borderId="2" xfId="0" applyFont="1" applyFill="1" applyBorder="1" applyAlignment="1">
      <alignment vertical="center" wrapText="1"/>
    </xf>
    <xf numFmtId="0" fontId="17" fillId="0" borderId="2" xfId="0" applyFont="1" applyFill="1" applyBorder="1" applyAlignment="1" applyProtection="1">
      <alignment horizontal="left" vertical="center" wrapText="1"/>
      <protection locked="0"/>
    </xf>
    <xf numFmtId="0" fontId="15" fillId="0" borderId="2" xfId="0" applyFont="1" applyFill="1" applyBorder="1" applyAlignment="1" applyProtection="1">
      <alignment horizontal="left" vertical="center" wrapText="1"/>
      <protection locked="0"/>
    </xf>
    <xf numFmtId="0" fontId="0" fillId="0" borderId="2" xfId="0" applyBorder="1" applyAlignment="1">
      <alignment horizontal="center" vertical="center" wrapText="1"/>
    </xf>
    <xf numFmtId="0" fontId="119" fillId="41" borderId="17" xfId="3" applyNumberFormat="1" applyFont="1" applyFill="1" applyBorder="1" applyAlignment="1" applyProtection="1">
      <alignment horizontal="center" vertical="center" wrapText="1"/>
    </xf>
    <xf numFmtId="0" fontId="64" fillId="41" borderId="17" xfId="3" applyNumberFormat="1" applyFont="1" applyFill="1" applyBorder="1" applyAlignment="1" applyProtection="1">
      <alignment horizontal="justify" vertical="center" wrapText="1"/>
    </xf>
    <xf numFmtId="0" fontId="24" fillId="0" borderId="12" xfId="3" applyNumberFormat="1" applyFont="1" applyFill="1" applyBorder="1" applyAlignment="1" applyProtection="1">
      <alignment horizontal="justify" vertical="center" wrapText="1"/>
    </xf>
    <xf numFmtId="0" fontId="24" fillId="0" borderId="12" xfId="3" quotePrefix="1" applyNumberFormat="1" applyFont="1" applyFill="1" applyBorder="1" applyAlignment="1" applyProtection="1">
      <alignment horizontal="left" vertical="center" wrapText="1"/>
    </xf>
    <xf numFmtId="0" fontId="24" fillId="0" borderId="12" xfId="3" applyNumberFormat="1" applyFont="1" applyFill="1" applyBorder="1" applyAlignment="1" applyProtection="1">
      <alignment horizontal="left" vertical="center" wrapText="1"/>
    </xf>
    <xf numFmtId="0" fontId="61" fillId="0" borderId="12" xfId="3" applyNumberFormat="1" applyFont="1" applyFill="1" applyBorder="1" applyAlignment="1" applyProtection="1">
      <alignment horizontal="left" vertical="center" wrapText="1"/>
    </xf>
    <xf numFmtId="0" fontId="24" fillId="0" borderId="20" xfId="3" quotePrefix="1" applyNumberFormat="1" applyFont="1" applyFill="1" applyBorder="1" applyAlignment="1" applyProtection="1">
      <alignment horizontal="left" vertical="center" wrapText="1"/>
    </xf>
    <xf numFmtId="0" fontId="65" fillId="0" borderId="12" xfId="3" applyNumberFormat="1" applyFont="1" applyFill="1" applyBorder="1" applyAlignment="1" applyProtection="1">
      <alignment horizontal="justify" vertical="center" wrapText="1"/>
    </xf>
    <xf numFmtId="0" fontId="63" fillId="0" borderId="12" xfId="3" quotePrefix="1" applyNumberFormat="1" applyFont="1" applyFill="1" applyBorder="1" applyAlignment="1" applyProtection="1">
      <alignment horizontal="left" vertical="center" wrapText="1"/>
    </xf>
    <xf numFmtId="0" fontId="24" fillId="0" borderId="12" xfId="3" quotePrefix="1" applyNumberFormat="1" applyFont="1" applyFill="1" applyBorder="1" applyAlignment="1" applyProtection="1">
      <alignment horizontal="justify" vertical="center" wrapText="1"/>
    </xf>
    <xf numFmtId="0" fontId="63" fillId="0" borderId="12" xfId="3" applyNumberFormat="1" applyFont="1" applyFill="1" applyBorder="1" applyAlignment="1" applyProtection="1">
      <alignment horizontal="left" vertical="center" wrapText="1"/>
    </xf>
    <xf numFmtId="0" fontId="24" fillId="0" borderId="12" xfId="3" quotePrefix="1" applyNumberFormat="1" applyFont="1" applyFill="1" applyBorder="1" applyAlignment="1" applyProtection="1">
      <alignment vertical="center" wrapText="1"/>
    </xf>
    <xf numFmtId="0" fontId="24" fillId="0" borderId="20" xfId="3" quotePrefix="1" applyNumberFormat="1" applyFont="1" applyFill="1" applyBorder="1" applyAlignment="1" applyProtection="1">
      <alignment vertical="center" wrapText="1"/>
    </xf>
    <xf numFmtId="0" fontId="57" fillId="51" borderId="15" xfId="3" applyNumberFormat="1" applyFont="1" applyFill="1" applyBorder="1" applyAlignment="1" applyProtection="1">
      <alignment horizontal="justify" vertical="center" wrapText="1"/>
    </xf>
    <xf numFmtId="0" fontId="57" fillId="51" borderId="15" xfId="3" applyNumberFormat="1" applyFont="1" applyFill="1" applyBorder="1" applyAlignment="1" applyProtection="1">
      <alignment horizontal="center" vertical="center" wrapText="1"/>
    </xf>
    <xf numFmtId="0" fontId="58" fillId="51" borderId="15" xfId="3" applyFont="1" applyFill="1" applyBorder="1" applyAlignment="1" applyProtection="1">
      <alignment horizontal="left" vertical="center" wrapText="1"/>
    </xf>
    <xf numFmtId="49" fontId="33" fillId="49" borderId="19" xfId="20" applyNumberFormat="1" applyFont="1" applyFill="1" applyBorder="1" applyAlignment="1" applyProtection="1">
      <alignment horizontal="center" vertical="center" wrapText="1"/>
    </xf>
    <xf numFmtId="0" fontId="60" fillId="0" borderId="20" xfId="3" applyFont="1" applyBorder="1" applyAlignment="1">
      <alignment vertical="center" wrapText="1"/>
    </xf>
    <xf numFmtId="0" fontId="60" fillId="0" borderId="20" xfId="3" applyFont="1" applyBorder="1" applyAlignment="1">
      <alignment horizontal="center" vertical="center" wrapText="1"/>
    </xf>
    <xf numFmtId="0" fontId="27" fillId="0" borderId="20" xfId="3" applyFont="1" applyFill="1" applyBorder="1" applyAlignment="1">
      <alignment vertical="center" wrapText="1"/>
    </xf>
    <xf numFmtId="0" fontId="24" fillId="0" borderId="21" xfId="3" applyFont="1" applyFill="1" applyBorder="1" applyAlignment="1">
      <alignment horizontal="center" vertical="center" wrapText="1"/>
    </xf>
    <xf numFmtId="0" fontId="60" fillId="0" borderId="20" xfId="3" applyFont="1" applyFill="1" applyBorder="1" applyAlignment="1">
      <alignment vertical="center" wrapText="1"/>
    </xf>
    <xf numFmtId="0" fontId="60" fillId="0" borderId="20" xfId="3" applyFont="1" applyFill="1" applyBorder="1" applyAlignment="1">
      <alignment horizontal="center" vertical="center" wrapText="1"/>
    </xf>
    <xf numFmtId="0" fontId="15" fillId="43" borderId="2" xfId="0" applyFont="1" applyFill="1" applyBorder="1" applyAlignment="1" applyProtection="1">
      <alignment horizontal="center" vertical="center" wrapText="1"/>
      <protection locked="0"/>
    </xf>
    <xf numFmtId="0" fontId="15" fillId="0" borderId="20" xfId="3" applyFont="1" applyFill="1" applyBorder="1" applyAlignment="1" applyProtection="1">
      <alignment horizontal="center" vertical="center" wrapText="1"/>
      <protection locked="0"/>
    </xf>
    <xf numFmtId="0" fontId="24" fillId="0" borderId="20" xfId="3" applyNumberFormat="1" applyFont="1" applyFill="1" applyBorder="1" applyAlignment="1" applyProtection="1">
      <alignment horizontal="justify" vertical="center" wrapText="1"/>
    </xf>
    <xf numFmtId="0" fontId="52" fillId="0" borderId="0" xfId="3" applyFont="1" applyAlignment="1">
      <alignment vertical="center" wrapText="1"/>
    </xf>
    <xf numFmtId="0" fontId="24" fillId="0" borderId="16" xfId="3" applyFont="1" applyBorder="1" applyAlignment="1">
      <alignment horizontal="center" vertical="center" wrapText="1"/>
    </xf>
    <xf numFmtId="0" fontId="15" fillId="47" borderId="20" xfId="3" applyFont="1" applyFill="1" applyBorder="1" applyAlignment="1" applyProtection="1">
      <alignment horizontal="center" vertical="center" wrapText="1"/>
      <protection locked="0"/>
    </xf>
    <xf numFmtId="0" fontId="27" fillId="41" borderId="20" xfId="3" applyFont="1" applyFill="1" applyBorder="1" applyAlignment="1">
      <alignment vertical="center" wrapText="1"/>
    </xf>
    <xf numFmtId="0" fontId="15" fillId="0" borderId="0" xfId="3" applyFont="1" applyFill="1" applyBorder="1" applyAlignment="1" applyProtection="1">
      <alignment horizontal="center" vertical="center" wrapText="1"/>
      <protection locked="0"/>
    </xf>
    <xf numFmtId="0" fontId="60" fillId="0" borderId="0" xfId="3" applyFont="1" applyFill="1" applyBorder="1" applyAlignment="1">
      <alignment vertical="center" wrapText="1"/>
    </xf>
    <xf numFmtId="0" fontId="60" fillId="0" borderId="0" xfId="3" applyFont="1" applyFill="1" applyBorder="1" applyAlignment="1">
      <alignment horizontal="center" vertical="center" wrapText="1"/>
    </xf>
    <xf numFmtId="0" fontId="61" fillId="0" borderId="21" xfId="3" applyFont="1" applyFill="1" applyBorder="1" applyAlignment="1">
      <alignment horizontal="center" vertical="center" wrapText="1"/>
    </xf>
    <xf numFmtId="0" fontId="102" fillId="0" borderId="20" xfId="13" applyFont="1" applyFill="1" applyBorder="1" applyAlignment="1" applyProtection="1">
      <alignment horizontal="center" vertical="center" wrapText="1"/>
    </xf>
    <xf numFmtId="0" fontId="102" fillId="0" borderId="20" xfId="13" applyFont="1" applyFill="1" applyBorder="1" applyAlignment="1">
      <alignment horizontal="right" vertical="center" wrapText="1"/>
    </xf>
    <xf numFmtId="0" fontId="101" fillId="0" borderId="0" xfId="13" applyFont="1" applyFill="1" applyBorder="1" applyAlignment="1">
      <alignment vertical="center" wrapText="1"/>
    </xf>
    <xf numFmtId="0" fontId="101" fillId="0" borderId="0" xfId="3" applyFont="1" applyFill="1" applyBorder="1" applyAlignment="1">
      <alignment vertical="center" wrapText="1"/>
    </xf>
    <xf numFmtId="0" fontId="12" fillId="40" borderId="0" xfId="3" applyFill="1" applyAlignment="1">
      <alignment horizontal="center" vertical="center" wrapText="1"/>
    </xf>
    <xf numFmtId="0" fontId="101" fillId="0" borderId="0" xfId="13" applyFont="1" applyBorder="1" applyAlignment="1">
      <alignment vertical="center" wrapText="1"/>
    </xf>
    <xf numFmtId="0" fontId="101" fillId="0" borderId="0" xfId="13" applyFont="1" applyBorder="1" applyAlignment="1">
      <alignment horizontal="center" vertical="center" wrapText="1"/>
    </xf>
    <xf numFmtId="0" fontId="12" fillId="0" borderId="0" xfId="3" applyAlignment="1">
      <alignment horizontal="center" vertical="center" wrapText="1"/>
    </xf>
    <xf numFmtId="0" fontId="101" fillId="40" borderId="0" xfId="3" applyFont="1" applyFill="1" applyBorder="1" applyAlignment="1">
      <alignment vertical="center" wrapText="1"/>
    </xf>
    <xf numFmtId="0" fontId="9" fillId="0" borderId="0" xfId="3" applyFont="1" applyFill="1" applyAlignment="1" applyProtection="1">
      <alignment horizontal="center" vertical="center" wrapText="1"/>
      <protection locked="0"/>
    </xf>
    <xf numFmtId="0" fontId="12" fillId="0" borderId="0" xfId="3" applyFill="1" applyAlignment="1">
      <alignment horizontal="center" vertical="center" wrapText="1"/>
    </xf>
    <xf numFmtId="0" fontId="12" fillId="55" borderId="0" xfId="3" applyFill="1" applyAlignment="1">
      <alignment horizontal="center" vertical="center" wrapText="1"/>
    </xf>
    <xf numFmtId="0" fontId="9" fillId="0" borderId="0" xfId="3" applyFont="1" applyAlignment="1" applyProtection="1">
      <alignment horizontal="center" vertical="center" wrapText="1"/>
      <protection locked="0"/>
    </xf>
    <xf numFmtId="0" fontId="101" fillId="0" borderId="0" xfId="13" applyFont="1" applyFill="1" applyBorder="1" applyAlignment="1">
      <alignment horizontal="center" vertical="center" wrapText="1"/>
    </xf>
    <xf numFmtId="0" fontId="12" fillId="0" borderId="0" xfId="3" applyAlignment="1" applyProtection="1">
      <alignment horizontal="center" vertical="center" wrapText="1"/>
    </xf>
    <xf numFmtId="0" fontId="12" fillId="0" borderId="0" xfId="3" applyBorder="1" applyAlignment="1">
      <alignment vertical="center" wrapText="1"/>
    </xf>
    <xf numFmtId="0" fontId="12" fillId="0" borderId="0" xfId="3" applyAlignment="1">
      <alignment vertical="center" wrapText="1"/>
    </xf>
    <xf numFmtId="0" fontId="12" fillId="40" borderId="0" xfId="3" applyFill="1" applyAlignment="1">
      <alignment vertical="center" wrapText="1"/>
    </xf>
    <xf numFmtId="0" fontId="9" fillId="55" borderId="0" xfId="3" applyFont="1" applyFill="1" applyAlignment="1" applyProtection="1">
      <alignment horizontal="center" vertical="center" wrapText="1"/>
    </xf>
    <xf numFmtId="0" fontId="96" fillId="55" borderId="0" xfId="3" applyFont="1" applyFill="1" applyAlignment="1">
      <alignment vertical="center" wrapText="1"/>
    </xf>
    <xf numFmtId="0" fontId="12" fillId="0" borderId="0" xfId="3" applyFill="1" applyAlignment="1">
      <alignment vertical="center" wrapText="1"/>
    </xf>
    <xf numFmtId="0" fontId="71" fillId="0" borderId="0" xfId="3" applyFont="1" applyFill="1" applyAlignment="1" applyProtection="1">
      <alignment vertical="center" wrapText="1"/>
    </xf>
    <xf numFmtId="0" fontId="52" fillId="0" borderId="0" xfId="3" applyFont="1" applyAlignment="1" applyProtection="1">
      <alignment vertical="center" wrapText="1"/>
    </xf>
    <xf numFmtId="0" fontId="12" fillId="0" borderId="0" xfId="3" applyAlignment="1" applyProtection="1">
      <alignment vertical="center" wrapText="1"/>
    </xf>
    <xf numFmtId="0" fontId="71" fillId="0" borderId="0" xfId="3" applyFont="1" applyFill="1" applyAlignment="1">
      <alignment vertical="center" wrapText="1"/>
    </xf>
    <xf numFmtId="0" fontId="120" fillId="57" borderId="0" xfId="3" applyFont="1" applyFill="1" applyBorder="1" applyAlignment="1" applyProtection="1">
      <alignment horizontal="center" vertical="center" wrapText="1"/>
      <protection locked="0"/>
    </xf>
    <xf numFmtId="0" fontId="123" fillId="57" borderId="0" xfId="3" applyFont="1" applyFill="1" applyBorder="1" applyAlignment="1">
      <alignment horizontal="center" vertical="center" wrapText="1"/>
    </xf>
    <xf numFmtId="0" fontId="9" fillId="0" borderId="20" xfId="3" applyFont="1" applyFill="1" applyBorder="1" applyAlignment="1" applyProtection="1">
      <alignment horizontal="center" vertical="center" wrapText="1"/>
      <protection locked="0"/>
    </xf>
    <xf numFmtId="0" fontId="107" fillId="0" borderId="25" xfId="3" applyFont="1" applyFill="1" applyBorder="1" applyAlignment="1">
      <alignment horizontal="center" vertical="center" wrapText="1"/>
    </xf>
    <xf numFmtId="0" fontId="9" fillId="71" borderId="20" xfId="3" applyFont="1" applyFill="1" applyBorder="1" applyAlignment="1" applyProtection="1">
      <alignment horizontal="center" vertical="center" wrapText="1"/>
    </xf>
    <xf numFmtId="0" fontId="9" fillId="40" borderId="20" xfId="3" applyFont="1" applyFill="1" applyBorder="1" applyAlignment="1" applyProtection="1">
      <alignment horizontal="center" vertical="center" wrapText="1"/>
      <protection locked="0"/>
    </xf>
    <xf numFmtId="0" fontId="113" fillId="0" borderId="25" xfId="3" applyFont="1" applyFill="1" applyBorder="1" applyAlignment="1">
      <alignment horizontal="center" vertical="center" wrapText="1"/>
    </xf>
    <xf numFmtId="0" fontId="9" fillId="72" borderId="20" xfId="3" applyFont="1" applyFill="1" applyBorder="1" applyAlignment="1" applyProtection="1">
      <alignment horizontal="center" vertical="center" wrapText="1"/>
      <protection locked="0"/>
    </xf>
    <xf numFmtId="0" fontId="121" fillId="57" borderId="0" xfId="3" applyNumberFormat="1" applyFont="1" applyFill="1" applyBorder="1" applyAlignment="1" applyProtection="1">
      <alignment horizontal="justify" vertical="center" wrapText="1"/>
    </xf>
    <xf numFmtId="0" fontId="122" fillId="57" borderId="0" xfId="3" applyNumberFormat="1" applyFont="1" applyFill="1" applyBorder="1" applyAlignment="1" applyProtection="1">
      <alignment horizontal="justify" vertical="center" wrapText="1"/>
    </xf>
    <xf numFmtId="0" fontId="123" fillId="57" borderId="0" xfId="3" applyNumberFormat="1" applyFont="1" applyFill="1" applyBorder="1" applyAlignment="1" applyProtection="1">
      <alignment horizontal="left" vertical="center" wrapText="1"/>
    </xf>
    <xf numFmtId="0" fontId="124" fillId="57" borderId="0" xfId="3" applyFont="1" applyFill="1" applyBorder="1" applyAlignment="1">
      <alignment horizontal="left" vertical="center" wrapText="1"/>
    </xf>
    <xf numFmtId="0" fontId="72" fillId="58" borderId="0" xfId="3" applyNumberFormat="1" applyFont="1" applyFill="1" applyBorder="1" applyAlignment="1" applyProtection="1">
      <alignment horizontal="left" vertical="center" wrapText="1"/>
    </xf>
    <xf numFmtId="0" fontId="76" fillId="58" borderId="0" xfId="3" applyNumberFormat="1" applyFont="1" applyFill="1" applyBorder="1" applyAlignment="1" applyProtection="1">
      <alignment horizontal="left" vertical="center" wrapText="1"/>
    </xf>
    <xf numFmtId="0" fontId="72" fillId="58" borderId="0" xfId="3" applyNumberFormat="1" applyFont="1" applyFill="1" applyBorder="1" applyAlignment="1" applyProtection="1">
      <alignment horizontal="center" vertical="center" wrapText="1"/>
    </xf>
    <xf numFmtId="0" fontId="106" fillId="58" borderId="0" xfId="3" applyFont="1" applyFill="1" applyBorder="1" applyAlignment="1" applyProtection="1">
      <alignment horizontal="left" vertical="center" wrapText="1"/>
    </xf>
    <xf numFmtId="0" fontId="24" fillId="58" borderId="0" xfId="3" applyFont="1" applyFill="1" applyBorder="1" applyAlignment="1">
      <alignment horizontal="center" vertical="center" textRotation="90" wrapText="1"/>
    </xf>
    <xf numFmtId="0" fontId="22" fillId="0" borderId="24" xfId="3" applyNumberFormat="1" applyFont="1" applyFill="1" applyBorder="1" applyAlignment="1" applyProtection="1">
      <alignment horizontal="justify" vertical="center" wrapText="1"/>
    </xf>
    <xf numFmtId="0" fontId="77" fillId="0" borderId="24" xfId="3" applyFont="1" applyFill="1" applyBorder="1" applyAlignment="1">
      <alignment horizontal="left" vertical="center" wrapText="1"/>
    </xf>
    <xf numFmtId="0" fontId="77" fillId="0" borderId="24" xfId="3" applyFont="1" applyFill="1" applyBorder="1" applyAlignment="1">
      <alignment horizontal="center" vertical="center" wrapText="1"/>
    </xf>
    <xf numFmtId="0" fontId="22" fillId="0" borderId="25" xfId="3" applyFont="1" applyFill="1" applyBorder="1" applyAlignment="1">
      <alignment horizontal="center" vertical="center" wrapText="1"/>
    </xf>
    <xf numFmtId="0" fontId="23" fillId="58" borderId="0" xfId="3" applyNumberFormat="1" applyFont="1" applyFill="1" applyBorder="1" applyAlignment="1" applyProtection="1">
      <alignment horizontal="justify" vertical="center" wrapText="1"/>
    </xf>
    <xf numFmtId="0" fontId="66" fillId="58" borderId="0" xfId="3" applyNumberFormat="1" applyFont="1" applyFill="1" applyBorder="1" applyAlignment="1" applyProtection="1">
      <alignment horizontal="justify" vertical="center" wrapText="1"/>
    </xf>
    <xf numFmtId="0" fontId="24" fillId="0" borderId="24" xfId="3" applyNumberFormat="1" applyFont="1" applyFill="1" applyBorder="1" applyAlignment="1" applyProtection="1">
      <alignment horizontal="justify" vertical="center" wrapText="1"/>
    </xf>
    <xf numFmtId="0" fontId="73" fillId="73" borderId="0" xfId="3" applyNumberFormat="1" applyFont="1" applyFill="1" applyBorder="1" applyAlignment="1" applyProtection="1">
      <alignment horizontal="justify" vertical="center" wrapText="1"/>
    </xf>
    <xf numFmtId="0" fontId="116" fillId="73" borderId="0" xfId="3" applyNumberFormat="1" applyFont="1" applyFill="1" applyBorder="1" applyAlignment="1" applyProtection="1">
      <alignment horizontal="justify" vertical="center" wrapText="1"/>
    </xf>
    <xf numFmtId="0" fontId="22" fillId="0" borderId="0" xfId="3" applyNumberFormat="1" applyFont="1" applyFill="1" applyBorder="1" applyAlignment="1" applyProtection="1">
      <alignment horizontal="justify" vertical="center" wrapText="1"/>
    </xf>
    <xf numFmtId="0" fontId="61" fillId="0" borderId="25" xfId="3" applyFont="1" applyFill="1" applyBorder="1" applyAlignment="1">
      <alignment horizontal="center" vertical="center" wrapText="1"/>
    </xf>
    <xf numFmtId="0" fontId="61" fillId="0" borderId="31" xfId="3" applyFont="1" applyFill="1" applyBorder="1" applyAlignment="1">
      <alignment horizontal="center" vertical="center" wrapText="1"/>
    </xf>
    <xf numFmtId="0" fontId="107" fillId="0" borderId="32" xfId="3" applyFont="1" applyFill="1" applyBorder="1" applyAlignment="1">
      <alignment horizontal="center" vertical="center" wrapText="1"/>
    </xf>
    <xf numFmtId="0" fontId="107" fillId="0" borderId="0" xfId="3" applyFont="1" applyFill="1" applyBorder="1" applyAlignment="1">
      <alignment horizontal="center" vertical="center" wrapText="1"/>
    </xf>
    <xf numFmtId="0" fontId="77" fillId="55" borderId="24" xfId="3" applyFont="1" applyFill="1" applyBorder="1" applyAlignment="1">
      <alignment horizontal="left" vertical="center" wrapText="1"/>
    </xf>
    <xf numFmtId="0" fontId="81" fillId="0" borderId="24" xfId="3" applyFont="1" applyFill="1" applyBorder="1" applyAlignment="1" applyProtection="1">
      <alignment horizontal="left" vertical="center" wrapText="1"/>
    </xf>
    <xf numFmtId="0" fontId="24" fillId="0" borderId="24" xfId="3" applyNumberFormat="1" applyFont="1" applyFill="1" applyBorder="1" applyAlignment="1" applyProtection="1">
      <alignment horizontal="left" vertical="center" wrapText="1"/>
    </xf>
    <xf numFmtId="0" fontId="112" fillId="0" borderId="24" xfId="3" applyNumberFormat="1" applyFont="1" applyFill="1" applyBorder="1" applyAlignment="1" applyProtection="1">
      <alignment horizontal="justify" vertical="center" wrapText="1"/>
    </xf>
    <xf numFmtId="0" fontId="22" fillId="0" borderId="24" xfId="13" applyNumberFormat="1" applyFont="1" applyFill="1" applyBorder="1" applyAlignment="1" applyProtection="1">
      <alignment horizontal="justify" vertical="center" wrapText="1"/>
    </xf>
    <xf numFmtId="0" fontId="78" fillId="0" borderId="24" xfId="3" applyNumberFormat="1" applyFont="1" applyFill="1" applyBorder="1" applyAlignment="1" applyProtection="1">
      <alignment horizontal="justify" vertical="center" wrapText="1"/>
    </xf>
    <xf numFmtId="0" fontId="24" fillId="0" borderId="24" xfId="13" applyNumberFormat="1" applyFont="1" applyFill="1" applyBorder="1" applyAlignment="1" applyProtection="1">
      <alignment horizontal="left" vertical="center" wrapText="1"/>
    </xf>
    <xf numFmtId="0" fontId="83" fillId="0" borderId="24" xfId="3" quotePrefix="1" applyNumberFormat="1" applyFont="1" applyFill="1" applyBorder="1" applyAlignment="1" applyProtection="1">
      <alignment horizontal="left" vertical="center" wrapText="1"/>
    </xf>
    <xf numFmtId="0" fontId="112" fillId="0" borderId="24" xfId="3" applyNumberFormat="1" applyFont="1" applyFill="1" applyBorder="1" applyAlignment="1" applyProtection="1">
      <alignment horizontal="left" vertical="center" wrapText="1"/>
    </xf>
    <xf numFmtId="0" fontId="62" fillId="62" borderId="24" xfId="3" applyNumberFormat="1" applyFont="1" applyFill="1" applyBorder="1" applyAlignment="1" applyProtection="1">
      <alignment horizontal="justify" vertical="center" wrapText="1"/>
    </xf>
    <xf numFmtId="0" fontId="63" fillId="62" borderId="24" xfId="3" applyNumberFormat="1" applyFont="1" applyFill="1" applyBorder="1" applyAlignment="1" applyProtection="1">
      <alignment horizontal="justify" vertical="center" wrapText="1"/>
    </xf>
    <xf numFmtId="0" fontId="63" fillId="0" borderId="24" xfId="3" applyFont="1" applyFill="1" applyBorder="1" applyAlignment="1">
      <alignment horizontal="left" vertical="center" wrapText="1"/>
    </xf>
    <xf numFmtId="0" fontId="23" fillId="58" borderId="0" xfId="13" applyNumberFormat="1" applyFont="1" applyFill="1" applyBorder="1" applyAlignment="1" applyProtection="1">
      <alignment horizontal="justify" vertical="center" wrapText="1"/>
    </xf>
    <xf numFmtId="0" fontId="66" fillId="58" borderId="0" xfId="13" applyNumberFormat="1" applyFont="1" applyFill="1" applyBorder="1" applyAlignment="1" applyProtection="1">
      <alignment horizontal="justify" vertical="center" wrapText="1"/>
    </xf>
    <xf numFmtId="0" fontId="87" fillId="0" borderId="24" xfId="3" applyNumberFormat="1" applyFont="1" applyFill="1" applyBorder="1" applyAlignment="1" applyProtection="1">
      <alignment horizontal="justify" vertical="center" wrapText="1"/>
    </xf>
    <xf numFmtId="0" fontId="79" fillId="0" borderId="24" xfId="3" applyFont="1" applyFill="1" applyBorder="1" applyAlignment="1" applyProtection="1">
      <alignment horizontal="left" vertical="center" wrapText="1"/>
    </xf>
    <xf numFmtId="0" fontId="52" fillId="0" borderId="24" xfId="3" applyFont="1" applyFill="1" applyBorder="1" applyAlignment="1">
      <alignment horizontal="left" vertical="center" wrapText="1"/>
    </xf>
    <xf numFmtId="0" fontId="22" fillId="0" borderId="24" xfId="3" applyNumberFormat="1" applyFont="1" applyFill="1" applyBorder="1" applyAlignment="1">
      <alignment horizontal="justify" vertical="center" wrapText="1"/>
    </xf>
    <xf numFmtId="0" fontId="52" fillId="0" borderId="24" xfId="3" applyFont="1" applyBorder="1" applyAlignment="1">
      <alignment horizontal="left" vertical="center" wrapText="1"/>
    </xf>
    <xf numFmtId="0" fontId="22" fillId="0" borderId="24" xfId="13" applyNumberFormat="1" applyFont="1" applyFill="1" applyBorder="1" applyAlignment="1">
      <alignment horizontal="justify" vertical="center" wrapText="1"/>
    </xf>
    <xf numFmtId="0" fontId="13" fillId="75" borderId="2" xfId="0" applyFont="1" applyFill="1" applyBorder="1" applyAlignment="1">
      <alignment horizontal="center" vertical="center" wrapText="1"/>
    </xf>
    <xf numFmtId="0" fontId="95" fillId="58" borderId="0" xfId="3" applyFont="1" applyFill="1" applyBorder="1" applyAlignment="1">
      <alignment horizontal="center" vertical="center" wrapText="1"/>
    </xf>
    <xf numFmtId="0" fontId="52" fillId="0" borderId="0" xfId="3" applyFont="1" applyFill="1" applyAlignment="1">
      <alignment vertical="center" wrapText="1"/>
    </xf>
    <xf numFmtId="0" fontId="12" fillId="0" borderId="0" xfId="3" applyFont="1" applyBorder="1" applyAlignment="1">
      <alignment vertical="center" wrapText="1"/>
    </xf>
    <xf numFmtId="0" fontId="13" fillId="0" borderId="0" xfId="3" applyFont="1" applyAlignment="1">
      <alignment vertical="center" wrapText="1"/>
    </xf>
    <xf numFmtId="0" fontId="82" fillId="0" borderId="0" xfId="3" applyFont="1" applyAlignment="1">
      <alignment vertical="center" wrapText="1"/>
    </xf>
    <xf numFmtId="0" fontId="9" fillId="0" borderId="0" xfId="3" applyFont="1" applyFill="1" applyBorder="1" applyAlignment="1" applyProtection="1">
      <alignment horizontal="center" vertical="center" wrapText="1"/>
      <protection locked="0"/>
    </xf>
    <xf numFmtId="0" fontId="52" fillId="0" borderId="0" xfId="3" applyFont="1" applyFill="1" applyBorder="1" applyAlignment="1">
      <alignment horizontal="left" vertical="center" wrapText="1"/>
    </xf>
    <xf numFmtId="0" fontId="52" fillId="0" borderId="0" xfId="3" applyFont="1" applyFill="1" applyBorder="1" applyAlignment="1">
      <alignment horizontal="center" vertical="center" wrapText="1"/>
    </xf>
    <xf numFmtId="0" fontId="96" fillId="0" borderId="16" xfId="3" applyFont="1" applyFill="1" applyBorder="1" applyAlignment="1">
      <alignment vertical="center" wrapText="1"/>
    </xf>
    <xf numFmtId="0" fontId="9" fillId="40" borderId="0" xfId="3" applyFont="1" applyFill="1" applyBorder="1" applyAlignment="1" applyProtection="1">
      <alignment horizontal="center" vertical="center" wrapText="1"/>
      <protection locked="0"/>
    </xf>
    <xf numFmtId="0" fontId="52" fillId="41" borderId="0" xfId="3" applyFont="1" applyFill="1" applyBorder="1" applyAlignment="1">
      <alignment horizontal="left" vertical="center" wrapText="1"/>
    </xf>
    <xf numFmtId="0" fontId="52" fillId="0" borderId="0" xfId="3" applyFont="1" applyBorder="1" applyAlignment="1">
      <alignment horizontal="left" vertical="center" wrapText="1"/>
    </xf>
    <xf numFmtId="0" fontId="9" fillId="56" borderId="20" xfId="13" applyFont="1" applyFill="1" applyBorder="1" applyAlignment="1" applyProtection="1">
      <alignment horizontal="center" vertical="center" wrapText="1"/>
    </xf>
    <xf numFmtId="0" fontId="9" fillId="40" borderId="20" xfId="13" applyFont="1" applyFill="1" applyBorder="1" applyAlignment="1" applyProtection="1">
      <alignment horizontal="center" vertical="center" wrapText="1"/>
      <protection locked="0"/>
    </xf>
    <xf numFmtId="0" fontId="9" fillId="50" borderId="20" xfId="13" applyFont="1" applyFill="1" applyBorder="1" applyAlignment="1" applyProtection="1">
      <alignment horizontal="center" vertical="center" wrapText="1"/>
    </xf>
    <xf numFmtId="0" fontId="9" fillId="76" borderId="20" xfId="13" applyFont="1" applyFill="1" applyBorder="1" applyAlignment="1" applyProtection="1">
      <alignment horizontal="center" vertical="center" wrapText="1"/>
      <protection locked="0"/>
    </xf>
    <xf numFmtId="0" fontId="9" fillId="0" borderId="0" xfId="3" applyFont="1" applyAlignment="1" applyProtection="1">
      <alignment horizontal="center" vertical="center" wrapText="1"/>
    </xf>
    <xf numFmtId="0" fontId="12" fillId="0" borderId="0" xfId="3" applyFill="1" applyAlignment="1" applyProtection="1">
      <alignment vertical="center" wrapText="1"/>
    </xf>
    <xf numFmtId="0" fontId="12" fillId="0" borderId="0" xfId="3" applyFill="1" applyAlignment="1" applyProtection="1">
      <alignment horizontal="center" vertical="center" wrapText="1"/>
    </xf>
    <xf numFmtId="0" fontId="9" fillId="0" borderId="0" xfId="3" applyFont="1" applyFill="1" applyBorder="1" applyAlignment="1" applyProtection="1">
      <alignment horizontal="center" vertical="center" wrapText="1"/>
    </xf>
    <xf numFmtId="0" fontId="52" fillId="0" borderId="0" xfId="3" applyFont="1" applyFill="1" applyAlignment="1" applyProtection="1">
      <alignment vertical="center" wrapText="1"/>
    </xf>
    <xf numFmtId="0" fontId="52" fillId="0" borderId="0" xfId="3" applyFont="1" applyFill="1" applyBorder="1" applyAlignment="1" applyProtection="1">
      <alignment horizontal="left" vertical="center" wrapText="1"/>
    </xf>
    <xf numFmtId="0" fontId="52" fillId="0" borderId="0" xfId="3" applyFont="1" applyFill="1" applyBorder="1" applyAlignment="1" applyProtection="1">
      <alignment horizontal="center" vertical="center" wrapText="1"/>
    </xf>
    <xf numFmtId="0" fontId="96" fillId="0" borderId="16" xfId="3" applyFont="1" applyFill="1" applyBorder="1" applyAlignment="1" applyProtection="1">
      <alignment vertical="center" wrapText="1"/>
    </xf>
    <xf numFmtId="0" fontId="125" fillId="0" borderId="0" xfId="13" applyFont="1" applyFill="1" applyBorder="1" applyAlignment="1">
      <alignment horizontal="right" vertical="center" wrapText="1"/>
    </xf>
    <xf numFmtId="0" fontId="12" fillId="54" borderId="0" xfId="13" applyFont="1" applyFill="1" applyBorder="1" applyAlignment="1" applyProtection="1">
      <alignment horizontal="center" vertical="center" wrapText="1"/>
      <protection locked="0"/>
    </xf>
    <xf numFmtId="49" fontId="121" fillId="54" borderId="0" xfId="13" applyNumberFormat="1" applyFont="1" applyFill="1" applyBorder="1" applyAlignment="1" applyProtection="1">
      <alignment vertical="center" wrapText="1"/>
    </xf>
    <xf numFmtId="49" fontId="121" fillId="54" borderId="0" xfId="13" applyNumberFormat="1" applyFont="1" applyFill="1" applyBorder="1" applyAlignment="1" applyProtection="1">
      <alignment horizontal="center" vertical="center" wrapText="1"/>
    </xf>
    <xf numFmtId="0" fontId="127"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2" fillId="0" borderId="0" xfId="3" applyFont="1"/>
    <xf numFmtId="0" fontId="128" fillId="50" borderId="0" xfId="3" applyFont="1" applyFill="1" applyBorder="1" applyAlignment="1" applyProtection="1">
      <alignment horizontal="left" vertical="center" wrapText="1"/>
      <protection locked="0"/>
    </xf>
    <xf numFmtId="0" fontId="13" fillId="48" borderId="15" xfId="3" applyFont="1" applyFill="1" applyBorder="1" applyAlignment="1" applyProtection="1">
      <alignment horizontal="center" vertical="center" wrapText="1"/>
      <protection locked="0"/>
    </xf>
    <xf numFmtId="0" fontId="129" fillId="50" borderId="0" xfId="3" applyFont="1" applyFill="1" applyBorder="1" applyAlignment="1" applyProtection="1">
      <alignment horizontal="center" vertical="center" wrapText="1"/>
      <protection locked="0"/>
    </xf>
    <xf numFmtId="0" fontId="130" fillId="0" borderId="0" xfId="0" applyFont="1" applyAlignment="1">
      <alignment vertical="center" wrapText="1"/>
    </xf>
    <xf numFmtId="0" fontId="9" fillId="77" borderId="20" xfId="0" applyFont="1" applyFill="1" applyBorder="1" applyAlignment="1" applyProtection="1">
      <alignment horizontal="center" vertical="center" wrapText="1"/>
      <protection locked="0"/>
    </xf>
    <xf numFmtId="0" fontId="12" fillId="0" borderId="2" xfId="0" applyFont="1" applyBorder="1"/>
    <xf numFmtId="0" fontId="66" fillId="56" borderId="23" xfId="13" applyFont="1" applyFill="1" applyBorder="1" applyAlignment="1">
      <alignment horizontal="center" vertical="center" wrapText="1"/>
    </xf>
    <xf numFmtId="0" fontId="66" fillId="56" borderId="26" xfId="13" applyFont="1" applyFill="1" applyBorder="1" applyAlignment="1">
      <alignment horizontal="center" vertical="center" wrapText="1"/>
    </xf>
    <xf numFmtId="0" fontId="12" fillId="0" borderId="33" xfId="3" applyBorder="1" applyAlignment="1">
      <alignment horizontal="center" vertical="center" wrapText="1"/>
    </xf>
    <xf numFmtId="0" fontId="12" fillId="40" borderId="34" xfId="3" applyFill="1" applyBorder="1" applyAlignment="1">
      <alignment horizontal="center" vertical="center" wrapText="1"/>
    </xf>
    <xf numFmtId="0" fontId="12" fillId="0" borderId="35" xfId="3" applyBorder="1" applyAlignment="1">
      <alignment horizontal="center" vertical="center" wrapText="1"/>
    </xf>
    <xf numFmtId="0" fontId="12" fillId="0" borderId="36" xfId="3" applyBorder="1" applyAlignment="1">
      <alignment horizontal="center" vertical="center" wrapText="1"/>
    </xf>
    <xf numFmtId="0" fontId="12" fillId="0" borderId="34" xfId="3" applyBorder="1" applyAlignment="1">
      <alignment horizontal="center" vertical="center" wrapText="1"/>
    </xf>
    <xf numFmtId="0" fontId="66" fillId="56" borderId="0" xfId="13" applyFont="1" applyFill="1" applyBorder="1" applyAlignment="1">
      <alignment horizontal="center" vertical="center" wrapText="1"/>
    </xf>
    <xf numFmtId="0" fontId="66" fillId="50" borderId="23" xfId="13" applyFont="1" applyFill="1" applyBorder="1" applyAlignment="1">
      <alignment horizontal="center" vertical="center" wrapText="1"/>
    </xf>
    <xf numFmtId="0" fontId="66" fillId="50" borderId="26" xfId="13" applyFont="1" applyFill="1" applyBorder="1" applyAlignment="1">
      <alignment horizontal="center" vertical="center" wrapText="1"/>
    </xf>
    <xf numFmtId="0" fontId="12" fillId="40" borderId="35" xfId="3" applyFill="1" applyBorder="1" applyAlignment="1">
      <alignment horizontal="center" vertical="center" wrapText="1"/>
    </xf>
    <xf numFmtId="0" fontId="66" fillId="50" borderId="0" xfId="13" applyFont="1" applyFill="1" applyBorder="1" applyAlignment="1">
      <alignment horizontal="center" vertical="center" wrapText="1"/>
    </xf>
    <xf numFmtId="0" fontId="12" fillId="40" borderId="20" xfId="3" applyFill="1" applyBorder="1" applyAlignment="1">
      <alignment horizontal="center" vertical="center" wrapText="1"/>
    </xf>
    <xf numFmtId="0" fontId="12" fillId="0" borderId="20" xfId="3" applyBorder="1" applyAlignment="1">
      <alignment horizontal="center" vertical="center" wrapText="1"/>
    </xf>
    <xf numFmtId="0" fontId="73" fillId="0" borderId="20" xfId="3" applyFont="1" applyFill="1" applyBorder="1" applyAlignment="1">
      <alignment horizontal="right" vertical="center"/>
    </xf>
    <xf numFmtId="0" fontId="80" fillId="0" borderId="20" xfId="3" applyFont="1" applyFill="1" applyBorder="1" applyAlignment="1">
      <alignment horizontal="right" vertical="center"/>
    </xf>
    <xf numFmtId="0" fontId="84" fillId="0" borderId="20" xfId="3" applyFont="1" applyFill="1" applyBorder="1" applyAlignment="1">
      <alignment horizontal="right" vertical="center"/>
    </xf>
    <xf numFmtId="0" fontId="86" fillId="0" borderId="20" xfId="3" applyFont="1" applyFill="1" applyBorder="1" applyAlignment="1">
      <alignment horizontal="right" vertical="center"/>
    </xf>
    <xf numFmtId="0" fontId="12" fillId="0" borderId="2" xfId="0" applyFont="1" applyFill="1" applyBorder="1" applyAlignment="1">
      <alignment horizontal="center" vertical="center"/>
    </xf>
    <xf numFmtId="0" fontId="24" fillId="0" borderId="2" xfId="25" applyFont="1">
      <alignment horizontal="justify" vertical="top" wrapText="1"/>
    </xf>
    <xf numFmtId="0" fontId="15" fillId="78" borderId="1" xfId="0" applyFont="1" applyFill="1" applyBorder="1" applyAlignment="1" applyProtection="1">
      <alignment horizontal="center" vertical="center" wrapText="1"/>
    </xf>
    <xf numFmtId="0" fontId="15" fillId="78" borderId="2" xfId="0" applyFont="1" applyFill="1" applyBorder="1" applyAlignment="1" applyProtection="1">
      <alignment horizontal="center" vertical="center" wrapText="1"/>
      <protection locked="0"/>
    </xf>
    <xf numFmtId="0" fontId="15" fillId="78" borderId="2" xfId="0" applyFont="1" applyFill="1" applyBorder="1" applyAlignment="1" applyProtection="1">
      <alignment horizontal="center" vertical="center" wrapText="1"/>
    </xf>
    <xf numFmtId="0" fontId="15" fillId="79" borderId="2"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wrapText="1"/>
    </xf>
    <xf numFmtId="0" fontId="16" fillId="80" borderId="2" xfId="0" applyFont="1" applyFill="1" applyBorder="1" applyAlignment="1" applyProtection="1">
      <alignment horizontal="center" vertical="center" wrapText="1"/>
    </xf>
    <xf numFmtId="0" fontId="13" fillId="4" borderId="2" xfId="0" applyFont="1" applyFill="1" applyBorder="1" applyAlignment="1" applyProtection="1">
      <alignment horizontal="center" vertical="center" wrapText="1"/>
    </xf>
    <xf numFmtId="0" fontId="0" fillId="0" borderId="0" xfId="0" applyAlignment="1">
      <alignment horizontal="center"/>
    </xf>
    <xf numFmtId="0" fontId="131" fillId="0" borderId="0" xfId="0" applyFont="1"/>
    <xf numFmtId="0" fontId="131" fillId="0" borderId="0" xfId="0" applyFont="1" applyAlignment="1">
      <alignment horizontal="center"/>
    </xf>
    <xf numFmtId="0" fontId="22" fillId="55" borderId="26" xfId="13" applyFont="1" applyFill="1" applyBorder="1" applyAlignment="1">
      <alignment horizontal="left" vertical="center" wrapText="1"/>
    </xf>
    <xf numFmtId="49" fontId="72" fillId="49" borderId="0" xfId="13" applyNumberFormat="1" applyFont="1" applyFill="1" applyBorder="1" applyAlignment="1" applyProtection="1">
      <alignment vertical="center" wrapText="1"/>
    </xf>
    <xf numFmtId="0" fontId="102" fillId="0" borderId="26" xfId="13" applyFont="1" applyFill="1" applyBorder="1" applyAlignment="1">
      <alignment horizontal="right" vertical="center"/>
    </xf>
    <xf numFmtId="0" fontId="22" fillId="60" borderId="26" xfId="3" applyFont="1" applyFill="1" applyBorder="1" applyAlignment="1" applyProtection="1">
      <alignment horizontal="center" vertical="center"/>
      <protection locked="0"/>
    </xf>
    <xf numFmtId="0" fontId="71" fillId="0" borderId="0" xfId="13" applyFont="1" applyFill="1" applyBorder="1" applyAlignment="1">
      <alignment horizontal="right" vertical="center" wrapText="1"/>
    </xf>
    <xf numFmtId="0" fontId="50" fillId="74" borderId="0" xfId="0" applyFont="1" applyFill="1" applyBorder="1" applyAlignment="1">
      <alignment horizontal="center" vertical="center" wrapText="1"/>
    </xf>
    <xf numFmtId="49" fontId="101" fillId="49" borderId="0" xfId="13" applyNumberFormat="1" applyFont="1" applyFill="1" applyBorder="1" applyAlignment="1" applyProtection="1">
      <alignment vertical="center" wrapText="1"/>
    </xf>
    <xf numFmtId="49" fontId="101" fillId="49" borderId="0" xfId="13" applyNumberFormat="1" applyFont="1" applyFill="1" applyBorder="1" applyAlignment="1" applyProtection="1">
      <alignment horizontal="center" vertical="center" wrapText="1"/>
    </xf>
    <xf numFmtId="49" fontId="75" fillId="49" borderId="0" xfId="13" applyNumberFormat="1" applyFont="1" applyFill="1" applyBorder="1" applyAlignment="1" applyProtection="1">
      <alignment horizontal="center" vertical="center" wrapText="1"/>
    </xf>
    <xf numFmtId="0" fontId="0" fillId="0" borderId="0" xfId="0" applyAlignment="1"/>
    <xf numFmtId="0" fontId="0" fillId="0" borderId="0" xfId="0" applyAlignment="1">
      <alignment horizontal="center" vertical="center"/>
    </xf>
    <xf numFmtId="49" fontId="133" fillId="0" borderId="0" xfId="13" applyNumberFormat="1" applyFont="1" applyFill="1" applyBorder="1" applyAlignment="1" applyProtection="1">
      <alignment horizontal="left" vertical="center"/>
    </xf>
    <xf numFmtId="0" fontId="134" fillId="0" borderId="0" xfId="0" applyFont="1" applyAlignment="1">
      <alignment horizontal="left" vertical="center"/>
    </xf>
    <xf numFmtId="0" fontId="135" fillId="0" borderId="0" xfId="75" applyFont="1" applyFill="1" applyAlignment="1">
      <alignment horizontal="left" vertical="center"/>
    </xf>
    <xf numFmtId="0" fontId="0" fillId="0" borderId="0" xfId="0" applyFill="1"/>
    <xf numFmtId="0" fontId="24" fillId="40" borderId="2" xfId="0" applyNumberFormat="1" applyFont="1" applyFill="1" applyBorder="1" applyAlignment="1" applyProtection="1">
      <alignment horizontal="left" vertical="center" wrapText="1"/>
    </xf>
    <xf numFmtId="49" fontId="24" fillId="40" borderId="2" xfId="0" applyNumberFormat="1" applyFont="1" applyFill="1" applyBorder="1" applyAlignment="1" applyProtection="1">
      <alignment vertical="center" wrapText="1"/>
    </xf>
    <xf numFmtId="49" fontId="24" fillId="40" borderId="2" xfId="0" applyNumberFormat="1" applyFont="1" applyFill="1" applyBorder="1" applyAlignment="1" applyProtection="1">
      <alignment vertical="top" wrapText="1"/>
    </xf>
    <xf numFmtId="0" fontId="24" fillId="40" borderId="2" xfId="25" applyFont="1" applyFill="1">
      <alignment horizontal="justify" vertical="top" wrapText="1"/>
    </xf>
    <xf numFmtId="0" fontId="0" fillId="0" borderId="0" xfId="0" applyAlignment="1">
      <alignment vertical="top"/>
    </xf>
    <xf numFmtId="0" fontId="99" fillId="0" borderId="0" xfId="0" applyFont="1" applyAlignment="1">
      <alignment horizontal="center" vertical="center"/>
    </xf>
    <xf numFmtId="0" fontId="131" fillId="0" borderId="0" xfId="0" applyFont="1" applyAlignment="1">
      <alignment horizontal="center" vertical="top"/>
    </xf>
    <xf numFmtId="0" fontId="52" fillId="0" borderId="27" xfId="0" applyFont="1" applyBorder="1" applyAlignment="1">
      <alignment horizontal="left" vertical="center" wrapText="1"/>
    </xf>
    <xf numFmtId="0" fontId="52" fillId="0" borderId="0" xfId="0" applyFont="1" applyAlignment="1">
      <alignment vertical="center"/>
    </xf>
    <xf numFmtId="0" fontId="52" fillId="0" borderId="27" xfId="0" applyFont="1" applyBorder="1" applyAlignment="1">
      <alignment vertical="center"/>
    </xf>
    <xf numFmtId="49" fontId="52" fillId="0" borderId="27" xfId="0" applyNumberFormat="1" applyFont="1" applyBorder="1" applyAlignment="1">
      <alignment vertical="center"/>
    </xf>
    <xf numFmtId="0" fontId="9" fillId="0" borderId="0" xfId="0" applyFont="1" applyAlignment="1">
      <alignment vertical="center"/>
    </xf>
    <xf numFmtId="0" fontId="52" fillId="0" borderId="0" xfId="0" applyFont="1" applyAlignment="1">
      <alignment horizontal="left" vertical="center"/>
    </xf>
    <xf numFmtId="0" fontId="24" fillId="0" borderId="2" xfId="0" applyNumberFormat="1" applyFont="1" applyFill="1" applyBorder="1" applyAlignment="1" applyProtection="1">
      <alignment horizontal="left" vertical="top" wrapText="1"/>
    </xf>
    <xf numFmtId="0" fontId="136" fillId="0" borderId="2" xfId="0" applyNumberFormat="1" applyFont="1" applyBorder="1" applyAlignment="1" applyProtection="1">
      <alignment horizontal="center" vertical="center" wrapText="1"/>
    </xf>
    <xf numFmtId="0" fontId="24" fillId="0" borderId="2" xfId="0" applyFont="1" applyBorder="1" applyAlignment="1">
      <alignment vertical="top" wrapText="1"/>
    </xf>
    <xf numFmtId="0" fontId="24" fillId="0" borderId="12" xfId="3" applyNumberFormat="1" applyFont="1" applyFill="1" applyBorder="1" applyAlignment="1" applyProtection="1">
      <alignment horizontal="justify" vertical="center" wrapText="1"/>
    </xf>
    <xf numFmtId="0" fontId="24" fillId="0" borderId="37" xfId="12" applyFont="1" applyFill="1" applyBorder="1" applyAlignment="1">
      <alignment horizontal="left" vertical="top" wrapText="1"/>
    </xf>
    <xf numFmtId="0" fontId="24" fillId="0" borderId="20" xfId="12" applyFont="1" applyFill="1" applyBorder="1" applyAlignment="1">
      <alignment horizontal="left" vertical="top" wrapText="1"/>
    </xf>
    <xf numFmtId="0" fontId="24" fillId="0" borderId="20" xfId="12" applyFont="1" applyFill="1" applyBorder="1" applyAlignment="1">
      <alignment horizontal="left" wrapText="1"/>
    </xf>
    <xf numFmtId="0" fontId="24" fillId="53" borderId="2" xfId="0" applyFont="1" applyFill="1" applyBorder="1" applyAlignment="1" applyProtection="1">
      <alignment horizontal="center" vertical="center" wrapText="1"/>
    </xf>
    <xf numFmtId="0" fontId="24" fillId="0" borderId="2" xfId="0" applyFont="1" applyBorder="1" applyAlignment="1">
      <alignment horizontal="center" vertical="center" wrapText="1"/>
    </xf>
    <xf numFmtId="0" fontId="52" fillId="0" borderId="2" xfId="0" applyFont="1" applyBorder="1" applyAlignment="1">
      <alignment horizontal="center" vertical="center" wrapText="1"/>
    </xf>
    <xf numFmtId="0" fontId="9" fillId="0" borderId="20" xfId="13" applyFont="1" applyBorder="1" applyAlignment="1">
      <alignment horizontal="right" vertical="top"/>
    </xf>
    <xf numFmtId="0" fontId="102" fillId="0" borderId="20" xfId="13" applyFont="1" applyBorder="1" applyAlignment="1">
      <alignment horizontal="right" vertical="center" wrapText="1"/>
    </xf>
    <xf numFmtId="0" fontId="73" fillId="0" borderId="20" xfId="13" applyFont="1" applyBorder="1" applyAlignment="1" applyProtection="1">
      <alignment horizontal="center" vertical="center" wrapText="1"/>
      <protection locked="0"/>
    </xf>
    <xf numFmtId="0" fontId="24" fillId="0" borderId="20" xfId="13" applyFont="1" applyBorder="1" applyAlignment="1">
      <alignment horizontal="left" vertical="center" wrapText="1"/>
    </xf>
    <xf numFmtId="0" fontId="101" fillId="0" borderId="0" xfId="13" applyFont="1" applyAlignment="1">
      <alignment vertical="center" wrapText="1"/>
    </xf>
    <xf numFmtId="0" fontId="101" fillId="0" borderId="0" xfId="13" applyFont="1" applyAlignment="1">
      <alignment horizontal="center" vertical="center" wrapText="1"/>
    </xf>
    <xf numFmtId="0" fontId="12" fillId="0" borderId="0" xfId="13" applyAlignment="1">
      <alignment vertical="center" wrapText="1"/>
    </xf>
    <xf numFmtId="0" fontId="52" fillId="0" borderId="2" xfId="0" applyFont="1" applyBorder="1" applyAlignment="1">
      <alignment horizontal="left" vertical="center" wrapText="1"/>
    </xf>
    <xf numFmtId="0" fontId="52" fillId="0" borderId="2" xfId="0" applyFont="1" applyBorder="1" applyAlignment="1">
      <alignment vertical="center" wrapText="1"/>
    </xf>
    <xf numFmtId="0" fontId="52" fillId="7" borderId="2" xfId="0" applyFont="1" applyFill="1" applyBorder="1" applyAlignment="1">
      <alignment horizontal="center" vertical="center" wrapText="1"/>
    </xf>
    <xf numFmtId="0" fontId="33" fillId="2" borderId="2" xfId="0" applyFont="1" applyFill="1" applyBorder="1" applyAlignment="1">
      <alignment horizontal="center" vertical="center" textRotation="90" wrapText="1"/>
    </xf>
    <xf numFmtId="0" fontId="33" fillId="4" borderId="2" xfId="0" applyFont="1" applyFill="1" applyBorder="1" applyAlignment="1">
      <alignment horizontal="center" vertical="center" textRotation="90" wrapText="1"/>
    </xf>
    <xf numFmtId="0" fontId="137" fillId="74" borderId="1" xfId="0" applyFont="1" applyFill="1" applyBorder="1" applyAlignment="1">
      <alignment horizontal="center" vertical="center" wrapText="1"/>
    </xf>
    <xf numFmtId="0" fontId="95" fillId="45" borderId="2" xfId="0" applyFont="1" applyFill="1" applyBorder="1" applyAlignment="1">
      <alignment horizontal="center" vertical="center" wrapText="1"/>
    </xf>
    <xf numFmtId="0" fontId="95" fillId="4" borderId="2" xfId="0" applyFont="1" applyFill="1" applyBorder="1" applyAlignment="1">
      <alignment horizontal="center" vertical="center" wrapText="1"/>
    </xf>
    <xf numFmtId="0" fontId="138" fillId="0" borderId="2" xfId="0" applyFont="1" applyBorder="1" applyAlignment="1">
      <alignment horizontal="left" vertical="center" wrapText="1"/>
    </xf>
    <xf numFmtId="0" fontId="139" fillId="0" borderId="2" xfId="0" applyFont="1" applyFill="1" applyBorder="1" applyAlignment="1">
      <alignment horizontal="left" vertical="center" wrapText="1"/>
    </xf>
    <xf numFmtId="0" fontId="33" fillId="4" borderId="2" xfId="0" applyFont="1" applyFill="1" applyBorder="1" applyAlignment="1">
      <alignment horizontal="center" vertical="center" wrapText="1"/>
    </xf>
    <xf numFmtId="0" fontId="96" fillId="4" borderId="2" xfId="0" applyFont="1" applyFill="1" applyBorder="1" applyAlignment="1">
      <alignment vertical="center" wrapText="1"/>
    </xf>
    <xf numFmtId="0" fontId="96" fillId="4" borderId="2" xfId="68" applyFont="1" applyFill="1" applyBorder="1" applyAlignment="1">
      <alignment vertical="center" wrapText="1"/>
    </xf>
    <xf numFmtId="0" fontId="96" fillId="4" borderId="2" xfId="0" applyFont="1" applyFill="1" applyBorder="1" applyAlignment="1">
      <alignment horizontal="left" vertical="center" wrapText="1"/>
    </xf>
    <xf numFmtId="0" fontId="95" fillId="4" borderId="2" xfId="0" applyFont="1" applyFill="1" applyBorder="1" applyAlignment="1">
      <alignment vertical="center" wrapText="1"/>
    </xf>
    <xf numFmtId="0" fontId="139" fillId="0" borderId="2" xfId="0" applyFont="1" applyFill="1" applyBorder="1" applyAlignment="1" applyProtection="1">
      <alignment horizontal="center" vertical="center" wrapText="1"/>
      <protection locked="0"/>
    </xf>
    <xf numFmtId="0" fontId="140" fillId="7" borderId="2" xfId="0" applyFont="1" applyFill="1" applyBorder="1" applyAlignment="1">
      <alignment horizontal="center" vertical="center" wrapText="1"/>
    </xf>
    <xf numFmtId="0" fontId="140" fillId="0" borderId="2" xfId="0" applyFont="1" applyBorder="1" applyAlignment="1">
      <alignment horizontal="center" vertical="center" wrapText="1"/>
    </xf>
    <xf numFmtId="0" fontId="138" fillId="0" borderId="2" xfId="0" applyFont="1" applyFill="1" applyBorder="1" applyAlignment="1">
      <alignment horizontal="left" vertical="center" wrapText="1"/>
    </xf>
    <xf numFmtId="0" fontId="141" fillId="42" borderId="2" xfId="0" applyFont="1" applyFill="1" applyBorder="1" applyAlignment="1" applyProtection="1">
      <alignment horizontal="center" vertical="center" wrapText="1"/>
    </xf>
    <xf numFmtId="0" fontId="140" fillId="7" borderId="2" xfId="0" applyNumberFormat="1" applyFont="1" applyFill="1" applyBorder="1" applyAlignment="1" applyProtection="1">
      <alignment horizontal="center" vertical="center" wrapText="1"/>
    </xf>
    <xf numFmtId="0" fontId="140" fillId="0" borderId="2" xfId="0" applyNumberFormat="1" applyFont="1" applyFill="1" applyBorder="1" applyAlignment="1" applyProtection="1">
      <alignment horizontal="center" vertical="center" wrapText="1"/>
    </xf>
    <xf numFmtId="0" fontId="142" fillId="42" borderId="2" xfId="0" applyFont="1" applyFill="1" applyBorder="1" applyAlignment="1" applyProtection="1">
      <alignment horizontal="center" vertical="center" wrapText="1"/>
    </xf>
    <xf numFmtId="0" fontId="139" fillId="46" borderId="2" xfId="0" applyFont="1" applyFill="1" applyBorder="1" applyAlignment="1" applyProtection="1">
      <alignment horizontal="center" vertical="center" wrapText="1"/>
      <protection locked="0"/>
    </xf>
    <xf numFmtId="0" fontId="143" fillId="0" borderId="2" xfId="0" applyNumberFormat="1" applyFont="1" applyFill="1" applyBorder="1" applyAlignment="1" applyProtection="1">
      <alignment horizontal="center" vertical="center" wrapText="1"/>
    </xf>
    <xf numFmtId="0" fontId="140" fillId="0" borderId="2" xfId="0" applyNumberFormat="1" applyFont="1" applyBorder="1" applyAlignment="1" applyProtection="1">
      <alignment horizontal="center" vertical="center" wrapText="1"/>
    </xf>
    <xf numFmtId="0" fontId="139" fillId="43" borderId="2" xfId="0" applyFont="1" applyFill="1" applyBorder="1" applyAlignment="1" applyProtection="1">
      <alignment horizontal="center" vertical="center" wrapText="1"/>
    </xf>
    <xf numFmtId="0" fontId="144" fillId="0" borderId="0" xfId="75" applyFont="1"/>
    <xf numFmtId="0" fontId="24" fillId="0" borderId="2"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0" fontId="24" fillId="0" borderId="2" xfId="0" applyNumberFormat="1" applyFont="1" applyFill="1" applyBorder="1" applyAlignment="1" applyProtection="1">
      <alignment vertical="center" wrapText="1"/>
    </xf>
    <xf numFmtId="0" fontId="95" fillId="68" borderId="0" xfId="0" applyFont="1" applyFill="1" applyBorder="1" applyAlignment="1">
      <alignment horizontal="center" vertical="center" wrapText="1"/>
    </xf>
    <xf numFmtId="0" fontId="24" fillId="0" borderId="2" xfId="25" applyFont="1" applyBorder="1" applyAlignment="1">
      <alignment vertical="center" wrapText="1"/>
    </xf>
    <xf numFmtId="49" fontId="24" fillId="0" borderId="2" xfId="25" applyNumberFormat="1" applyFont="1" applyBorder="1" applyAlignment="1">
      <alignment vertical="center" wrapText="1"/>
    </xf>
    <xf numFmtId="0" fontId="24" fillId="0" borderId="12" xfId="0" quotePrefix="1" applyFont="1" applyBorder="1" applyAlignment="1">
      <alignment horizontal="left" vertical="center" wrapText="1"/>
    </xf>
    <xf numFmtId="49" fontId="24" fillId="0" borderId="2" xfId="0" applyNumberFormat="1" applyFont="1" applyFill="1" applyBorder="1" applyAlignment="1" applyProtection="1">
      <alignment horizontal="left" wrapText="1"/>
    </xf>
    <xf numFmtId="49" fontId="24" fillId="0" borderId="2" xfId="0" applyNumberFormat="1" applyFont="1" applyFill="1" applyBorder="1" applyAlignment="1" applyProtection="1">
      <alignment horizontal="left" vertical="top" wrapText="1"/>
    </xf>
    <xf numFmtId="49" fontId="24" fillId="0" borderId="2" xfId="25" applyNumberFormat="1" applyFont="1" applyAlignment="1">
      <alignment vertical="top" wrapText="1"/>
    </xf>
    <xf numFmtId="0" fontId="24" fillId="0" borderId="12" xfId="0" applyFont="1" applyBorder="1" applyAlignment="1">
      <alignment horizontal="justify" vertical="center" wrapText="1"/>
    </xf>
    <xf numFmtId="0" fontId="100" fillId="0" borderId="2" xfId="0" applyFont="1" applyBorder="1" applyAlignment="1">
      <alignment vertical="center" wrapText="1"/>
    </xf>
    <xf numFmtId="0" fontId="53" fillId="42" borderId="1" xfId="0" applyFont="1" applyFill="1" applyBorder="1" applyAlignment="1" applyProtection="1">
      <alignment horizontal="center" vertical="center" wrapText="1"/>
      <protection locked="0"/>
    </xf>
    <xf numFmtId="0" fontId="15" fillId="78" borderId="1" xfId="0" applyFont="1" applyFill="1" applyBorder="1" applyAlignment="1">
      <alignment horizontal="center" vertical="center" wrapText="1"/>
    </xf>
    <xf numFmtId="0" fontId="24" fillId="0" borderId="12" xfId="0" applyFont="1" applyBorder="1" applyAlignment="1">
      <alignment horizontal="justify" wrapText="1"/>
    </xf>
    <xf numFmtId="0" fontId="24" fillId="0" borderId="12" xfId="0" applyFont="1" applyBorder="1" applyAlignment="1">
      <alignment horizontal="left" vertical="center" wrapText="1"/>
    </xf>
    <xf numFmtId="0" fontId="24" fillId="0" borderId="20" xfId="3" quotePrefix="1" applyNumberFormat="1" applyFont="1" applyFill="1" applyBorder="1" applyAlignment="1" applyProtection="1">
      <alignment horizontal="left" vertical="top" wrapText="1"/>
    </xf>
    <xf numFmtId="0" fontId="24" fillId="0" borderId="12" xfId="3" applyNumberFormat="1" applyFont="1" applyFill="1" applyBorder="1" applyAlignment="1" applyProtection="1">
      <alignment horizontal="left" vertical="center" wrapText="1"/>
    </xf>
    <xf numFmtId="0" fontId="60" fillId="0" borderId="20" xfId="3" applyFont="1" applyFill="1" applyBorder="1" applyAlignment="1">
      <alignment vertical="center" wrapText="1"/>
    </xf>
    <xf numFmtId="0" fontId="24" fillId="0" borderId="12" xfId="3" applyNumberFormat="1" applyFont="1" applyFill="1" applyBorder="1" applyAlignment="1" applyProtection="1">
      <alignment horizontal="left" vertical="center" wrapText="1"/>
    </xf>
    <xf numFmtId="0" fontId="24" fillId="0" borderId="12" xfId="3" applyNumberFormat="1" applyFont="1" applyFill="1" applyBorder="1" applyAlignment="1" applyProtection="1">
      <alignment horizontal="justify" vertical="center" wrapText="1"/>
    </xf>
    <xf numFmtId="0" fontId="61" fillId="0" borderId="12" xfId="3" applyNumberFormat="1" applyFont="1" applyFill="1" applyBorder="1" applyAlignment="1" applyProtection="1">
      <alignment horizontal="left" vertical="center" wrapText="1"/>
    </xf>
    <xf numFmtId="0" fontId="24" fillId="0" borderId="12" xfId="3" applyNumberFormat="1" applyFont="1" applyFill="1" applyBorder="1" applyAlignment="1" applyProtection="1">
      <alignment horizontal="justify" vertical="center" wrapText="1"/>
    </xf>
    <xf numFmtId="0" fontId="24" fillId="0" borderId="12" xfId="3" quotePrefix="1" applyNumberFormat="1" applyFont="1" applyFill="1" applyBorder="1" applyAlignment="1" applyProtection="1">
      <alignment horizontal="left" vertical="center" wrapText="1"/>
    </xf>
    <xf numFmtId="0" fontId="24" fillId="0" borderId="20" xfId="3" quotePrefix="1" applyNumberFormat="1" applyFont="1" applyFill="1" applyBorder="1" applyAlignment="1" applyProtection="1">
      <alignment vertical="center" wrapText="1"/>
    </xf>
    <xf numFmtId="0" fontId="24" fillId="0" borderId="20" xfId="3" quotePrefix="1" applyNumberFormat="1" applyFont="1" applyFill="1" applyBorder="1" applyAlignment="1" applyProtection="1">
      <alignment horizontal="left" vertical="center" wrapText="1"/>
    </xf>
    <xf numFmtId="0" fontId="27" fillId="0" borderId="20" xfId="3" applyFont="1" applyFill="1" applyBorder="1" applyAlignment="1">
      <alignment vertical="center" wrapText="1"/>
    </xf>
    <xf numFmtId="0" fontId="24" fillId="0" borderId="2" xfId="68" applyFont="1" applyFill="1" applyBorder="1" applyAlignment="1">
      <alignment vertical="top" wrapText="1"/>
    </xf>
    <xf numFmtId="0" fontId="147" fillId="0" borderId="0" xfId="0" applyFont="1" applyAlignment="1">
      <alignment horizontal="justify" vertical="center"/>
    </xf>
    <xf numFmtId="0" fontId="24" fillId="0" borderId="2" xfId="0" applyFont="1" applyBorder="1" applyAlignment="1">
      <alignment horizontal="left" vertical="top" wrapText="1"/>
    </xf>
    <xf numFmtId="0" fontId="9" fillId="0" borderId="2" xfId="0" applyFont="1" applyBorder="1" applyAlignment="1" applyProtection="1">
      <alignment horizontal="left" vertical="center" wrapText="1"/>
      <protection locked="0"/>
    </xf>
    <xf numFmtId="0" fontId="148" fillId="0" borderId="2" xfId="0" applyFont="1" applyBorder="1" applyAlignment="1">
      <alignment vertical="center" wrapText="1"/>
    </xf>
    <xf numFmtId="0" fontId="24" fillId="0" borderId="2" xfId="0" applyFont="1" applyFill="1" applyBorder="1" applyAlignment="1">
      <alignment horizontal="left" vertical="center" wrapText="1"/>
    </xf>
    <xf numFmtId="49" fontId="126" fillId="54" borderId="0" xfId="13" applyNumberFormat="1" applyFont="1" applyFill="1" applyBorder="1" applyAlignment="1" applyProtection="1">
      <alignment horizontal="center" vertical="center" wrapText="1"/>
    </xf>
    <xf numFmtId="0" fontId="20" fillId="0" borderId="2" xfId="0" applyFont="1" applyFill="1" applyBorder="1" applyAlignment="1">
      <alignment horizontal="center" vertical="center" wrapText="1"/>
    </xf>
    <xf numFmtId="0" fontId="101" fillId="56" borderId="23" xfId="13" applyFont="1" applyFill="1" applyBorder="1" applyAlignment="1">
      <alignment vertical="center" wrapText="1"/>
    </xf>
    <xf numFmtId="0" fontId="101" fillId="56" borderId="0" xfId="13" applyFont="1" applyFill="1" applyBorder="1" applyAlignment="1">
      <alignment vertical="center" wrapText="1"/>
    </xf>
    <xf numFmtId="0" fontId="101" fillId="56" borderId="26" xfId="13" applyFont="1" applyFill="1" applyBorder="1" applyAlignment="1">
      <alignment vertical="center" wrapText="1"/>
    </xf>
    <xf numFmtId="0" fontId="139" fillId="0" borderId="2" xfId="0" applyFont="1" applyFill="1" applyBorder="1" applyAlignment="1" applyProtection="1">
      <alignment horizontal="center" vertical="center" wrapText="1"/>
    </xf>
    <xf numFmtId="0" fontId="98" fillId="0" borderId="0" xfId="0" applyFont="1" applyFill="1" applyBorder="1" applyAlignment="1">
      <alignment horizontal="left" vertical="center" wrapText="1" indent="10"/>
    </xf>
    <xf numFmtId="0" fontId="52" fillId="67" borderId="0" xfId="0" applyFont="1" applyFill="1" applyAlignment="1">
      <alignment horizontal="center" vertical="center" wrapText="1"/>
    </xf>
    <xf numFmtId="0" fontId="52" fillId="67" borderId="0" xfId="0" applyFont="1" applyFill="1" applyAlignment="1">
      <alignment horizontal="center" vertical="center"/>
    </xf>
    <xf numFmtId="0" fontId="96" fillId="65" borderId="28" xfId="0" applyFont="1" applyFill="1" applyBorder="1" applyAlignment="1">
      <alignment horizontal="center" vertical="center"/>
    </xf>
    <xf numFmtId="0" fontId="0" fillId="0" borderId="0" xfId="0" applyFill="1"/>
    <xf numFmtId="0" fontId="135" fillId="0" borderId="0" xfId="75" applyFont="1" applyFill="1" applyAlignment="1">
      <alignment horizontal="left" vertical="center"/>
    </xf>
    <xf numFmtId="0" fontId="99" fillId="0" borderId="0" xfId="0" applyFont="1" applyAlignment="1">
      <alignment horizontal="center"/>
    </xf>
    <xf numFmtId="0" fontId="135" fillId="0" borderId="0" xfId="75" applyFont="1" applyAlignment="1">
      <alignment horizontal="left" vertical="top"/>
    </xf>
    <xf numFmtId="0" fontId="135" fillId="0" borderId="0" xfId="75" applyFont="1" applyFill="1" applyAlignment="1">
      <alignment horizontal="left" vertical="top"/>
    </xf>
    <xf numFmtId="0" fontId="99" fillId="0" borderId="0" xfId="0" applyFont="1" applyAlignment="1">
      <alignment horizontal="center" vertical="center"/>
    </xf>
    <xf numFmtId="49" fontId="126" fillId="54" borderId="0" xfId="13" applyNumberFormat="1" applyFont="1" applyFill="1" applyBorder="1" applyAlignment="1" applyProtection="1">
      <alignment horizontal="center" vertical="center" wrapText="1"/>
    </xf>
    <xf numFmtId="0" fontId="123" fillId="57" borderId="0" xfId="3" applyNumberFormat="1" applyFont="1" applyFill="1" applyBorder="1" applyAlignment="1" applyProtection="1">
      <alignment horizontal="center" vertical="center" wrapText="1"/>
    </xf>
  </cellXfs>
  <cellStyles count="168">
    <cellStyle name="20 % - Accent1" xfId="41" builtinId="30" customBuiltin="1"/>
    <cellStyle name="20 % - Accent1 2" xfId="109" xr:uid="{D27CD04A-F08A-483E-AB16-2187E72D92AB}"/>
    <cellStyle name="20 % - Accent2" xfId="45" builtinId="34" customBuiltin="1"/>
    <cellStyle name="20 % - Accent2 2" xfId="111" xr:uid="{BC304F4E-9A4F-4318-9B93-DB644FE7DBCD}"/>
    <cellStyle name="20 % - Accent3" xfId="49" builtinId="38" customBuiltin="1"/>
    <cellStyle name="20 % - Accent3 2" xfId="113" xr:uid="{E5232400-2D0C-47DF-9E4E-3D2A418D3750}"/>
    <cellStyle name="20 % - Accent4" xfId="53" builtinId="42" customBuiltin="1"/>
    <cellStyle name="20 % - Accent4 2" xfId="115" xr:uid="{E91C48B2-F52B-4C6C-BB19-CDA299E23E1C}"/>
    <cellStyle name="20 % - Accent5" xfId="57" builtinId="46" customBuiltin="1"/>
    <cellStyle name="20 % - Accent5 2" xfId="117" xr:uid="{C9DCBFE1-041B-43E8-8BC0-6355E76802E3}"/>
    <cellStyle name="20 % - Accent6" xfId="61" builtinId="50" customBuiltin="1"/>
    <cellStyle name="20 % - Accent6 2" xfId="119" xr:uid="{155E8138-B384-4846-A8F6-EAA6002EACF3}"/>
    <cellStyle name="40 % - Accent1" xfId="42" builtinId="31" customBuiltin="1"/>
    <cellStyle name="40 % - Accent1 2" xfId="110" xr:uid="{2A298A79-C396-42EB-927F-36139271383A}"/>
    <cellStyle name="40 % - Accent2" xfId="46" builtinId="35" customBuiltin="1"/>
    <cellStyle name="40 % - Accent2 2" xfId="112" xr:uid="{FCA3091F-1EED-4CEB-AA77-28968782E5C7}"/>
    <cellStyle name="40 % - Accent3" xfId="50" builtinId="39" customBuiltin="1"/>
    <cellStyle name="40 % - Accent3 2" xfId="114" xr:uid="{8AACFE2A-619C-470F-80F5-D2D406B5D70A}"/>
    <cellStyle name="40 % - Accent4" xfId="54" builtinId="43" customBuiltin="1"/>
    <cellStyle name="40 % - Accent4 2" xfId="116" xr:uid="{5D93C13E-A067-45C7-AEF4-91FEBCA91166}"/>
    <cellStyle name="40 % - Accent5" xfId="58" builtinId="47" customBuiltin="1"/>
    <cellStyle name="40 % - Accent5 2" xfId="118" xr:uid="{B9A2C2B3-8FB0-422A-BA45-9AD5A9FE4B8C}"/>
    <cellStyle name="40 % - Accent6" xfId="62" builtinId="51" customBuiltin="1"/>
    <cellStyle name="40 % - Accent6 2" xfId="120" xr:uid="{5EC88650-7FE7-4BAD-B170-B917064DC1D0}"/>
    <cellStyle name="60 % - Accent1" xfId="43" builtinId="32" customBuiltin="1"/>
    <cellStyle name="60 % - Accent2" xfId="47" builtinId="36" customBuiltin="1"/>
    <cellStyle name="60 % - Accent3" xfId="51" builtinId="40" customBuiltin="1"/>
    <cellStyle name="60 % - Accent4" xfId="55" builtinId="44" customBuiltin="1"/>
    <cellStyle name="60 % - Accent5" xfId="59" builtinId="48" customBuiltin="1"/>
    <cellStyle name="60 % - Accent6" xfId="63" builtinId="52" customBuiltin="1"/>
    <cellStyle name="Accent1" xfId="40" builtinId="29" customBuiltin="1"/>
    <cellStyle name="Accent2" xfId="44" builtinId="33" customBuiltin="1"/>
    <cellStyle name="Accent3" xfId="48" builtinId="37" customBuiltin="1"/>
    <cellStyle name="Accent4" xfId="52" builtinId="41" customBuiltin="1"/>
    <cellStyle name="Accent5" xfId="56" builtinId="45" customBuiltin="1"/>
    <cellStyle name="Accent6" xfId="60" builtinId="49" customBuiltin="1"/>
    <cellStyle name="Avertissement" xfId="37" builtinId="11" customBuiltin="1"/>
    <cellStyle name="Calcul" xfId="34" builtinId="22" customBuiltin="1"/>
    <cellStyle name="Cellule liée" xfId="35" builtinId="24" customBuiltin="1"/>
    <cellStyle name="Commentaire 2" xfId="67" xr:uid="{00000000-0005-0000-0000-00001B000000}"/>
    <cellStyle name="Commentaire 2 2" xfId="122" xr:uid="{7F572BCA-6D72-4CA8-99F6-ECEFEA0813F0}"/>
    <cellStyle name="Entrée" xfId="32" builtinId="20" customBuiltin="1"/>
    <cellStyle name="Euro" xfId="1" xr:uid="{00000000-0005-0000-0000-00001D000000}"/>
    <cellStyle name="Euro 2" xfId="69" xr:uid="{00000000-0005-0000-0000-00001E000000}"/>
    <cellStyle name="Euro 2 2" xfId="84" xr:uid="{8E2B6444-5537-44DD-B6AF-C884311CE854}"/>
    <cellStyle name="Euro 2 2 2" xfId="137" xr:uid="{FFF11B19-E4F3-4320-99E5-0474A7959E1A}"/>
    <cellStyle name="Euro 2 3" xfId="97" xr:uid="{2A182B89-1ED7-4428-B160-BB1285A5043E}"/>
    <cellStyle name="Euro 2 3 2" xfId="150" xr:uid="{F3BEA92E-F5DB-4E36-BB7E-DB7BE560A4F2}"/>
    <cellStyle name="Euro 2 4" xfId="123" xr:uid="{F6880D49-3F46-4F04-BEAF-1CAF3ECB0BC4}"/>
    <cellStyle name="Euro 2 5" xfId="162" xr:uid="{283A9AC8-3CCB-4163-BECD-4D39945A0945}"/>
    <cellStyle name="Euro 3" xfId="78" xr:uid="{19F424BB-68C3-4E08-ACCD-48FE593BB493}"/>
    <cellStyle name="Euro 3 2" xfId="131" xr:uid="{F4134200-16BE-4098-A9E8-7F764091E044}"/>
    <cellStyle name="Euro 4" xfId="91" xr:uid="{5F76C039-6A0E-4983-A2A1-EF89D4CA5827}"/>
    <cellStyle name="Euro 4 2" xfId="144" xr:uid="{6C0E022B-BAD1-4EE4-83C3-3FCADD10E7F4}"/>
    <cellStyle name="Euro 5" xfId="103" xr:uid="{D054C6E4-37D0-4B0E-BE45-F0E34C7AB0FD}"/>
    <cellStyle name="Euro 6" xfId="156" xr:uid="{313B341C-AC11-4E51-A577-56F5D0B6AC26}"/>
    <cellStyle name="Insatisfaisant" xfId="30" builtinId="27" customBuiltin="1"/>
    <cellStyle name="Lien hypertexte" xfId="75" builtinId="8"/>
    <cellStyle name="Lien hypertexte 2" xfId="2" xr:uid="{00000000-0005-0000-0000-000020000000}"/>
    <cellStyle name="Milliers 2" xfId="6" xr:uid="{00000000-0005-0000-0000-000021000000}"/>
    <cellStyle name="Neutre" xfId="31" builtinId="28" customBuiltin="1"/>
    <cellStyle name="Normal" xfId="0" builtinId="0"/>
    <cellStyle name="Normal 10" xfId="68" xr:uid="{00000000-0005-0000-0000-000024000000}"/>
    <cellStyle name="Normal 11" xfId="76" xr:uid="{EE5DE9B5-DD6D-437A-B35D-D223C2E7D4E9}"/>
    <cellStyle name="Normal 11 2" xfId="129" xr:uid="{02A3B3B3-F81F-4391-997C-D3C919788470}"/>
    <cellStyle name="Normal 12" xfId="77" xr:uid="{509A52F5-7B34-4A2A-9B86-7E1315A59B1E}"/>
    <cellStyle name="Normal 12 2" xfId="130" xr:uid="{BE5BE09A-0531-4743-B46B-B2167E409507}"/>
    <cellStyle name="Normal 13" xfId="90" xr:uid="{5965BDC3-1B4B-48D3-8CDC-C7D49213A0F6}"/>
    <cellStyle name="Normal 13 2" xfId="143" xr:uid="{EFA4EA02-D560-44EC-A745-050F38F8526F}"/>
    <cellStyle name="Normal 2" xfId="3" xr:uid="{00000000-0005-0000-0000-000025000000}"/>
    <cellStyle name="Normal 2 2" xfId="13" xr:uid="{00000000-0005-0000-0000-000026000000}"/>
    <cellStyle name="Normal 3" xfId="7" xr:uid="{00000000-0005-0000-0000-000027000000}"/>
    <cellStyle name="Normal 3 2" xfId="8" xr:uid="{00000000-0005-0000-0000-000028000000}"/>
    <cellStyle name="Normal 3 2 2" xfId="19" xr:uid="{00000000-0005-0000-0000-000029000000}"/>
    <cellStyle name="Normal 3 3" xfId="18" xr:uid="{00000000-0005-0000-0000-00002A000000}"/>
    <cellStyle name="Normal 3 3 2" xfId="70" xr:uid="{00000000-0005-0000-0000-00002B000000}"/>
    <cellStyle name="Normal 3 3 2 2" xfId="88" xr:uid="{629509D4-D1A4-4E97-8872-FC012136AA92}"/>
    <cellStyle name="Normal 3 3 2 2 2" xfId="141" xr:uid="{E18A6716-74A4-4686-BA83-5C619E15CB05}"/>
    <cellStyle name="Normal 3 3 2 3" xfId="101" xr:uid="{4B1127AE-AD63-455B-AC3D-75735EEB3C74}"/>
    <cellStyle name="Normal 3 3 2 3 2" xfId="154" xr:uid="{50D70866-39BA-43CF-8D52-0DECE61C4ACC}"/>
    <cellStyle name="Normal 3 3 2 4" xfId="124" xr:uid="{A0F56676-F4C6-4B82-B7E2-E497FEE744AC}"/>
    <cellStyle name="Normal 3 3 2 5" xfId="166" xr:uid="{E3503E99-5F0C-4FEE-B763-B99244560D13}"/>
    <cellStyle name="Normal 3 3 3" xfId="82" xr:uid="{F4C234FD-7E98-4A60-8BB0-732980A44809}"/>
    <cellStyle name="Normal 3 3 3 2" xfId="135" xr:uid="{F2DB7C54-A7C7-4659-BD79-65ED43CFDC19}"/>
    <cellStyle name="Normal 3 3 4" xfId="95" xr:uid="{05D56F31-D62E-4F09-909A-A91CC189393F}"/>
    <cellStyle name="Normal 3 3 4 2" xfId="148" xr:uid="{DCA906B1-4AFA-4D14-A291-60F1C91679F4}"/>
    <cellStyle name="Normal 3 3 5" xfId="107" xr:uid="{FFC6396A-94DC-44EE-BBF0-D04277E16810}"/>
    <cellStyle name="Normal 3 3 6" xfId="160" xr:uid="{B473191C-8B75-43B7-BD87-59E39986C274}"/>
    <cellStyle name="Normal 3 4" xfId="71" xr:uid="{00000000-0005-0000-0000-00002C000000}"/>
    <cellStyle name="Normal 3 4 2" xfId="85" xr:uid="{FFA2B5F0-1818-4416-852F-115B2A73718F}"/>
    <cellStyle name="Normal 3 4 2 2" xfId="138" xr:uid="{49A03813-2311-4BDF-AA3A-D9319B7E7285}"/>
    <cellStyle name="Normal 3 4 3" xfId="98" xr:uid="{17860816-E99D-4A02-B8E1-7CBDD2405F48}"/>
    <cellStyle name="Normal 3 4 3 2" xfId="151" xr:uid="{FA539DC1-E668-4752-A1B0-55F7DCFEDEA1}"/>
    <cellStyle name="Normal 3 4 4" xfId="125" xr:uid="{E592F821-0C30-4070-AFCD-529E4300F1BA}"/>
    <cellStyle name="Normal 3 4 5" xfId="163" xr:uid="{3F3F5D0A-24F0-4B5C-B9F1-07FA3B5183C9}"/>
    <cellStyle name="Normal 3 5" xfId="79" xr:uid="{41106572-BB77-454D-97E3-476AAAD13F48}"/>
    <cellStyle name="Normal 3 5 2" xfId="132" xr:uid="{7EC1BC8E-8D03-48CB-B0CA-7EB468222734}"/>
    <cellStyle name="Normal 3 6" xfId="92" xr:uid="{10E0109C-8611-4DA5-B74E-00C608E9A5EB}"/>
    <cellStyle name="Normal 3 6 2" xfId="145" xr:uid="{9D785453-CF80-4C33-AF50-C1CAD1240A2E}"/>
    <cellStyle name="Normal 3 7" xfId="104" xr:uid="{624C55AF-C50E-441E-AEC5-51B90CC1D2EB}"/>
    <cellStyle name="Normal 3 8" xfId="157" xr:uid="{03EC7CAF-D0D1-4E9B-8CD0-DD7E8CA559B8}"/>
    <cellStyle name="Normal 4" xfId="12" xr:uid="{00000000-0005-0000-0000-00002D000000}"/>
    <cellStyle name="Normal 5" xfId="14" xr:uid="{00000000-0005-0000-0000-00002E000000}"/>
    <cellStyle name="Normal 5 2" xfId="21" xr:uid="{00000000-0005-0000-0000-00002F000000}"/>
    <cellStyle name="Normal 6" xfId="15" xr:uid="{00000000-0005-0000-0000-000030000000}"/>
    <cellStyle name="Normal 6 2" xfId="22" xr:uid="{00000000-0005-0000-0000-000031000000}"/>
    <cellStyle name="Normal 6 2 2" xfId="72" xr:uid="{00000000-0005-0000-0000-000032000000}"/>
    <cellStyle name="Normal 6 2 2 2" xfId="89" xr:uid="{974041ED-1949-4AF1-9BEF-1B7B4550A6F3}"/>
    <cellStyle name="Normal 6 2 2 2 2" xfId="142" xr:uid="{2E68EDC1-7D89-4E48-B42B-6D66BDF9FE9F}"/>
    <cellStyle name="Normal 6 2 2 3" xfId="102" xr:uid="{25CBC422-FB63-42E6-B3E4-CDDA37A8E447}"/>
    <cellStyle name="Normal 6 2 2 3 2" xfId="155" xr:uid="{6A9E29E0-A054-4D90-9013-D0D1F1FC13D5}"/>
    <cellStyle name="Normal 6 2 2 4" xfId="126" xr:uid="{33BC2D24-D537-4E7B-AD6A-9D7A49ECA032}"/>
    <cellStyle name="Normal 6 2 2 5" xfId="167" xr:uid="{57B29AD4-835D-43EF-9C08-3D66251049F3}"/>
    <cellStyle name="Normal 6 2 3" xfId="83" xr:uid="{5E5A9AF6-C88B-41D9-A52A-86C6E2FF3871}"/>
    <cellStyle name="Normal 6 2 3 2" xfId="136" xr:uid="{E21F258B-AAF5-47B2-A2A5-96025E099663}"/>
    <cellStyle name="Normal 6 2 4" xfId="96" xr:uid="{72BDBC68-AB89-4ED6-A9EF-13803735DA46}"/>
    <cellStyle name="Normal 6 2 4 2" xfId="149" xr:uid="{C9D146BF-3980-41C8-864D-5128EF3BA962}"/>
    <cellStyle name="Normal 6 2 5" xfId="108" xr:uid="{E1DE4856-FA48-4183-A2F2-D9766470C1FB}"/>
    <cellStyle name="Normal 6 2 6" xfId="161" xr:uid="{A026FD9B-8519-4B34-BC1C-10E95B373DB0}"/>
    <cellStyle name="Normal 6 3" xfId="73" xr:uid="{00000000-0005-0000-0000-000033000000}"/>
    <cellStyle name="Normal 6 3 2" xfId="86" xr:uid="{D5A3BC3A-286D-43B5-8F48-9F8621FED53B}"/>
    <cellStyle name="Normal 6 3 2 2" xfId="139" xr:uid="{5E71E32E-BBCC-4E98-B05B-A7D735D5A03D}"/>
    <cellStyle name="Normal 6 3 3" xfId="99" xr:uid="{16941B65-990A-4DCB-BE58-A53DAD0AECFB}"/>
    <cellStyle name="Normal 6 3 3 2" xfId="152" xr:uid="{151E08DC-118C-4C49-8353-68DD1D630CC3}"/>
    <cellStyle name="Normal 6 3 4" xfId="127" xr:uid="{B1E2B45B-FB37-4F04-85AF-BBDFD84693A3}"/>
    <cellStyle name="Normal 6 3 5" xfId="164" xr:uid="{33CDA8A9-09F9-4EFE-895A-50DB843F548C}"/>
    <cellStyle name="Normal 6 4" xfId="80" xr:uid="{098D1C37-7DAA-4A11-A157-762CDCCC4702}"/>
    <cellStyle name="Normal 6 4 2" xfId="133" xr:uid="{BECAB9E2-2867-4710-B426-7C620912585F}"/>
    <cellStyle name="Normal 6 5" xfId="93" xr:uid="{AE643CCA-F899-4AAC-8EBD-16FA8BF906F5}"/>
    <cellStyle name="Normal 6 5 2" xfId="146" xr:uid="{57790A12-5BBE-4D58-816C-FD7FDE06154B}"/>
    <cellStyle name="Normal 6 6" xfId="105" xr:uid="{CE06234A-8D2A-4DAC-B4E7-4C759F9260A6}"/>
    <cellStyle name="Normal 6 7" xfId="158" xr:uid="{B4CC0DA1-1841-434E-B54F-0E9210C4794C}"/>
    <cellStyle name="Normal 7" xfId="17" xr:uid="{00000000-0005-0000-0000-000034000000}"/>
    <cellStyle name="Normal 7 2" xfId="23" xr:uid="{00000000-0005-0000-0000-000035000000}"/>
    <cellStyle name="Normal 8" xfId="16" xr:uid="{00000000-0005-0000-0000-000036000000}"/>
    <cellStyle name="Normal 8 2" xfId="74" xr:uid="{00000000-0005-0000-0000-000037000000}"/>
    <cellStyle name="Normal 8 2 2" xfId="87" xr:uid="{9BC1AF6C-A164-46D7-9939-F8281716AEFE}"/>
    <cellStyle name="Normal 8 2 2 2" xfId="140" xr:uid="{EFBEA62E-7D60-4F85-B221-481F2FDA7A31}"/>
    <cellStyle name="Normal 8 2 3" xfId="100" xr:uid="{6F7712F9-344F-40CA-845A-020F5BE97EEE}"/>
    <cellStyle name="Normal 8 2 3 2" xfId="153" xr:uid="{8ECF1BD7-1D46-4105-B396-F1BFB958A16D}"/>
    <cellStyle name="Normal 8 2 4" xfId="128" xr:uid="{C85AD3BF-CA8F-490B-8E85-808AD1E7FF4D}"/>
    <cellStyle name="Normal 8 2 5" xfId="165" xr:uid="{F33F308B-7DD2-4D3C-BA72-2E64DEAEA078}"/>
    <cellStyle name="Normal 8 3" xfId="81" xr:uid="{32C522EF-8B03-402D-94F9-0E7DDDDA9A9E}"/>
    <cellStyle name="Normal 8 3 2" xfId="134" xr:uid="{75E55B8F-67C3-4558-B851-9FF2361FC74B}"/>
    <cellStyle name="Normal 8 4" xfId="94" xr:uid="{51968277-FCE6-4F61-8789-BDD14AC1AAC7}"/>
    <cellStyle name="Normal 8 4 2" xfId="147" xr:uid="{6DAC2147-8D0A-4F31-AA44-D7E46710DBF7}"/>
    <cellStyle name="Normal 8 5" xfId="106" xr:uid="{2AFB164E-9B69-451A-A3E4-A998C12873ED}"/>
    <cellStyle name="Normal 8 6" xfId="159" xr:uid="{16E8FF44-857E-44A8-B90D-2BD3D8A79F4C}"/>
    <cellStyle name="Normal 9" xfId="64" xr:uid="{00000000-0005-0000-0000-000038000000}"/>
    <cellStyle name="Normal 9 2" xfId="121" xr:uid="{4E6E637F-ED6A-4B46-8D06-5AC449A9B397}"/>
    <cellStyle name="Question (QN)" xfId="25" xr:uid="{00000000-0005-0000-0000-000039000000}"/>
    <cellStyle name="Satisfaisant" xfId="29" builtinId="26" customBuiltin="1"/>
    <cellStyle name="Sortie" xfId="33" builtinId="21" customBuiltin="1"/>
    <cellStyle name="Texte explicatif" xfId="38" builtinId="53" customBuiltin="1"/>
    <cellStyle name="Titre" xfId="26" builtinId="15" customBuiltin="1"/>
    <cellStyle name="Titre 1" xfId="24" xr:uid="{00000000-0005-0000-0000-00003E000000}"/>
    <cellStyle name="Titre 1" xfId="4" builtinId="16" customBuiltin="1"/>
    <cellStyle name="Titre 1 2" xfId="9" xr:uid="{00000000-0005-0000-0000-000040000000}"/>
    <cellStyle name="Titre 1 2 2" xfId="20" xr:uid="{00000000-0005-0000-0000-000041000000}"/>
    <cellStyle name="Titre 1 3" xfId="11" xr:uid="{00000000-0005-0000-0000-000042000000}"/>
    <cellStyle name="Titre 1 4" xfId="65" xr:uid="{00000000-0005-0000-0000-000043000000}"/>
    <cellStyle name="Titre 2" xfId="5" builtinId="17" customBuiltin="1"/>
    <cellStyle name="Titre 2 2" xfId="10" xr:uid="{00000000-0005-0000-0000-000045000000}"/>
    <cellStyle name="Titre 2 3" xfId="66" xr:uid="{00000000-0005-0000-0000-000046000000}"/>
    <cellStyle name="Titre 3" xfId="27" builtinId="18" customBuiltin="1"/>
    <cellStyle name="Titre 4" xfId="28" builtinId="19" customBuiltin="1"/>
    <cellStyle name="Total" xfId="39" builtinId="25" customBuiltin="1"/>
    <cellStyle name="Vérification" xfId="36" builtinId="23" customBuiltin="1"/>
  </cellStyles>
  <dxfs count="2019">
    <dxf>
      <fill>
        <patternFill patternType="lightDown">
          <fgColor theme="6" tint="-0.24994659260841701"/>
          <bgColor theme="6" tint="0.39994506668294322"/>
        </patternFill>
      </fill>
    </dxf>
    <dxf>
      <fill>
        <patternFill patternType="lightDown">
          <fgColor theme="6" tint="-0.24994659260841701"/>
          <bgColor theme="6" tint="0.39994506668294322"/>
        </patternFill>
      </fill>
    </dxf>
    <dxf>
      <fill>
        <patternFill patternType="lightDown">
          <fgColor theme="6" tint="-0.24994659260841701"/>
          <bgColor theme="6" tint="0.39994506668294322"/>
        </patternFill>
      </fill>
    </dxf>
    <dxf>
      <fill>
        <patternFill patternType="lightDown">
          <fgColor theme="6" tint="-0.24994659260841701"/>
          <bgColor theme="6" tint="0.39994506668294322"/>
        </patternFill>
      </fill>
    </dxf>
    <dxf>
      <fill>
        <patternFill>
          <bgColor rgb="FF92D050"/>
        </patternFill>
      </fill>
    </dxf>
    <dxf>
      <fill>
        <patternFill>
          <bgColor rgb="FF92D050"/>
        </patternFill>
      </fill>
    </dxf>
    <dxf>
      <fill>
        <patternFill>
          <bgColor rgb="FF92D050"/>
        </patternFill>
      </fill>
    </dxf>
    <dxf>
      <fill>
        <patternFill>
          <bgColor theme="6"/>
        </patternFill>
      </fill>
    </dxf>
    <dxf>
      <fill>
        <patternFill>
          <bgColor theme="6"/>
        </patternFill>
      </fill>
    </dxf>
    <dxf>
      <fill>
        <patternFill>
          <bgColor theme="6"/>
        </patternFill>
      </fill>
    </dxf>
    <dxf>
      <fill>
        <patternFill>
          <bgColor theme="6"/>
        </patternFill>
      </fill>
    </dxf>
    <dxf>
      <fill>
        <patternFill>
          <bgColor theme="6"/>
        </patternFill>
      </fill>
    </dxf>
    <dxf>
      <fill>
        <patternFill>
          <bgColor theme="6"/>
        </patternFill>
      </fill>
    </dxf>
    <dxf>
      <fill>
        <patternFill>
          <bgColor theme="6"/>
        </patternFill>
      </fill>
    </dxf>
    <dxf>
      <fill>
        <patternFill>
          <bgColor rgb="FF92D050"/>
        </patternFill>
      </fill>
    </dxf>
    <dxf>
      <fill>
        <patternFill>
          <bgColor theme="6"/>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bgColor rgb="FF92D050"/>
        </patternFill>
      </fill>
    </dxf>
    <dxf>
      <fill>
        <patternFill>
          <bgColor theme="6"/>
        </patternFill>
      </fill>
    </dxf>
    <dxf>
      <fill>
        <patternFill>
          <bgColor theme="6"/>
        </patternFill>
      </fill>
    </dxf>
    <dxf>
      <fill>
        <patternFill>
          <bgColor rgb="FF92D050"/>
        </patternFill>
      </fill>
    </dxf>
    <dxf>
      <fill>
        <patternFill>
          <bgColor theme="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patternFill>
      </fill>
    </dxf>
    <dxf>
      <fill>
        <patternFill>
          <bgColor rgb="FF92D050"/>
        </patternFill>
      </fill>
    </dxf>
    <dxf>
      <fill>
        <patternFill>
          <bgColor theme="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patternFill>
      </fill>
    </dxf>
    <dxf>
      <fill>
        <patternFill>
          <bgColor rgb="FF92D050"/>
        </patternFill>
      </fill>
    </dxf>
    <dxf>
      <fill>
        <patternFill>
          <bgColor theme="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patternFill>
      </fill>
    </dxf>
    <dxf>
      <fill>
        <patternFill>
          <bgColor theme="6"/>
        </patternFill>
      </fill>
    </dxf>
    <dxf>
      <fill>
        <patternFill patternType="lightDown">
          <fgColor theme="6" tint="-0.24994659260841701"/>
          <bgColor theme="6" tint="0.39994506668294322"/>
        </patternFill>
      </fill>
    </dxf>
    <dxf>
      <fill>
        <patternFill patternType="lightDown">
          <fgColor theme="6" tint="-0.24994659260841701"/>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9"/>
        </patternFill>
      </fill>
    </dxf>
    <dxf>
      <fill>
        <patternFill>
          <bgColor theme="6" tint="0.39994506668294322"/>
        </patternFill>
      </fill>
    </dxf>
    <dxf>
      <fill>
        <patternFill>
          <bgColor theme="9"/>
        </patternFill>
      </fill>
    </dxf>
    <dxf>
      <fill>
        <patternFill>
          <bgColor rgb="FFFF0000"/>
        </patternFill>
      </fill>
    </dxf>
    <dxf>
      <fill>
        <patternFill>
          <bgColor rgb="FFFF0000"/>
        </patternFill>
      </fill>
    </dxf>
    <dxf>
      <fill>
        <patternFill>
          <bgColor theme="9"/>
        </patternFill>
      </fill>
    </dxf>
    <dxf>
      <fill>
        <patternFill>
          <bgColor theme="6" tint="0.39994506668294322"/>
        </patternFill>
      </fill>
    </dxf>
    <dxf>
      <fill>
        <patternFill>
          <bgColor theme="9"/>
        </patternFill>
      </fill>
    </dxf>
    <dxf>
      <fill>
        <patternFill>
          <bgColor theme="6" tint="0.39994506668294322"/>
        </patternFill>
      </fill>
    </dxf>
    <dxf>
      <fill>
        <patternFill>
          <bgColor theme="9"/>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rgb="FF92D050"/>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bgColor theme="9"/>
        </patternFill>
      </fill>
    </dxf>
    <dxf>
      <fill>
        <patternFill>
          <bgColor theme="9"/>
        </patternFill>
      </fill>
    </dxf>
    <dxf>
      <fill>
        <patternFill>
          <bgColor rgb="FF92D050"/>
        </patternFill>
      </fill>
    </dxf>
    <dxf>
      <fill>
        <patternFill>
          <bgColor theme="6" tint="0.39994506668294322"/>
        </patternFill>
      </fill>
    </dxf>
    <dxf>
      <fill>
        <patternFill>
          <bgColor theme="9"/>
        </patternFill>
      </fill>
    </dxf>
    <dxf>
      <fill>
        <patternFill>
          <bgColor theme="9"/>
        </patternFill>
      </fill>
    </dxf>
    <dxf>
      <fill>
        <patternFill>
          <bgColor theme="6" tint="0.39994506668294322"/>
        </patternFill>
      </fill>
    </dxf>
    <dxf>
      <fill>
        <patternFill>
          <bgColor theme="6" tint="0.39994506668294322"/>
        </patternFill>
      </fill>
    </dxf>
    <dxf>
      <fill>
        <patternFill>
          <bgColor theme="9"/>
        </patternFill>
      </fill>
    </dxf>
    <dxf>
      <fill>
        <patternFill>
          <bgColor theme="9"/>
        </patternFill>
      </fill>
    </dxf>
    <dxf>
      <fill>
        <patternFill>
          <bgColor theme="9"/>
        </patternFill>
      </fill>
    </dxf>
    <dxf>
      <fill>
        <patternFill>
          <bgColor theme="6"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patternType="lightDown">
          <fgColor theme="6" tint="0.39994506668294322"/>
          <bgColor theme="6"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6"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6" tint="0.39994506668294322"/>
        </patternFill>
      </fill>
    </dxf>
    <dxf>
      <fill>
        <patternFill patternType="lightUp">
          <fgColor theme="9" tint="-0.24994659260841701"/>
          <bgColor auto="1"/>
        </patternFill>
      </fill>
    </dxf>
    <dxf>
      <fill>
        <patternFill patternType="lightUp">
          <fgColor theme="9" tint="-0.24994659260841701"/>
          <bgColor auto="1"/>
        </patternFill>
      </fill>
    </dxf>
    <dxf>
      <fill>
        <patternFill patternType="lightUp">
          <fgColor theme="9" tint="-0.24994659260841701"/>
          <bgColor auto="1"/>
        </patternFill>
      </fill>
    </dxf>
    <dxf>
      <fill>
        <patternFill patternType="lightUp">
          <fgColor theme="9" tint="-0.24994659260841701"/>
          <bgColor auto="1"/>
        </patternFill>
      </fill>
    </dxf>
    <dxf>
      <fill>
        <patternFill patternType="lightUp">
          <fgColor theme="9" tint="-0.24994659260841701"/>
          <bgColor auto="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bgColor theme="6"/>
        </patternFill>
      </fill>
    </dxf>
    <dxf>
      <font>
        <color theme="0"/>
      </font>
      <fill>
        <patternFill>
          <bgColor theme="7" tint="-0.24994659260841701"/>
        </patternFill>
      </fill>
    </dxf>
    <dxf>
      <fill>
        <patternFill>
          <bgColor theme="9"/>
        </patternFill>
      </fill>
    </dxf>
    <dxf>
      <font>
        <color theme="0"/>
      </font>
      <fill>
        <patternFill>
          <bgColor theme="7" tint="-0.24994659260841701"/>
        </patternFill>
      </fill>
    </dxf>
    <dxf>
      <fill>
        <patternFill>
          <bgColor theme="9"/>
        </patternFill>
      </fill>
    </dxf>
    <dxf>
      <font>
        <color theme="0"/>
      </font>
      <fill>
        <patternFill>
          <bgColor theme="7" tint="-0.24994659260841701"/>
        </patternFill>
      </fill>
    </dxf>
    <dxf>
      <fill>
        <patternFill>
          <bgColor theme="9"/>
        </patternFill>
      </fill>
    </dxf>
    <dxf>
      <font>
        <color theme="0"/>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bgColor theme="9"/>
        </patternFill>
      </fill>
    </dxf>
    <dxf>
      <font>
        <color theme="0"/>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patternType="lightUp">
          <fgColor theme="9" tint="-0.24994659260841701"/>
          <bgColor auto="1"/>
        </patternFill>
      </fill>
    </dxf>
    <dxf>
      <fill>
        <patternFill patternType="lightUp">
          <fgColor theme="9" tint="-0.24994659260841701"/>
          <bgColor auto="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bgColor theme="9"/>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theme="9"/>
        </patternFill>
      </fill>
    </dxf>
    <dxf>
      <fill>
        <patternFill>
          <bgColor rgb="FF92D050"/>
        </patternFill>
      </fill>
    </dxf>
    <dxf>
      <fill>
        <patternFill>
          <bgColor theme="9"/>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bgColor rgb="FFC00000"/>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5F3866"/>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EDEDF3"/>
      <rgbColor rgb="0099CCFF"/>
      <rgbColor rgb="00FF99CC"/>
      <rgbColor rgb="00EDEAE7"/>
      <rgbColor rgb="00FFCC99"/>
      <rgbColor rgb="003366FF"/>
      <rgbColor rgb="0033CCCC"/>
      <rgbColor rgb="0099CC00"/>
      <rgbColor rgb="00FFCC00"/>
      <rgbColor rgb="00EF7903"/>
      <rgbColor rgb="00FF6600"/>
      <rgbColor rgb="00B4B4CC"/>
      <rgbColor rgb="00969696"/>
      <rgbColor rgb="00003366"/>
      <rgbColor rgb="00339966"/>
      <rgbColor rgb="00003300"/>
      <rgbColor rgb="00333300"/>
      <rgbColor rgb="00993300"/>
      <rgbColor rgb="00993366"/>
      <rgbColor rgb="00BD75A5"/>
      <rgbColor rgb="00333333"/>
    </indexedColors>
    <mruColors>
      <color rgb="FF666699"/>
      <color rgb="FF993366"/>
      <color rgb="FFFFCCCC"/>
      <color rgb="FFCCCC00"/>
      <color rgb="FFDDDDDD"/>
      <color rgb="FFC0C0C0"/>
      <color rgb="FFB2B2B2"/>
      <color rgb="FFEBF6F9"/>
      <color rgb="FFFFFFFF"/>
      <color rgb="FFE0E08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205740</xdr:colOff>
      <xdr:row>0</xdr:row>
      <xdr:rowOff>198120</xdr:rowOff>
    </xdr:from>
    <xdr:to>
      <xdr:col>0</xdr:col>
      <xdr:colOff>996315</xdr:colOff>
      <xdr:row>2</xdr:row>
      <xdr:rowOff>184330</xdr:rowOff>
    </xdr:to>
    <xdr:pic>
      <xdr:nvPicPr>
        <xdr:cNvPr id="3" name="Image 2">
          <a:extLst>
            <a:ext uri="{FF2B5EF4-FFF2-40B4-BE49-F238E27FC236}">
              <a16:creationId xmlns:a16="http://schemas.microsoft.com/office/drawing/2014/main" id="{3E717071-3702-4037-9F05-AB1F909F7F39}"/>
            </a:ext>
          </a:extLst>
        </xdr:cNvPr>
        <xdr:cNvPicPr>
          <a:picLocks noChangeAspect="1"/>
        </xdr:cNvPicPr>
      </xdr:nvPicPr>
      <xdr:blipFill>
        <a:blip xmlns:r="http://schemas.openxmlformats.org/officeDocument/2006/relationships" r:embed="rId1" cstate="print">
          <a:duotone>
            <a:schemeClr val="accent5">
              <a:shade val="45000"/>
              <a:satMod val="135000"/>
            </a:schemeClr>
            <a:prstClr val="white"/>
          </a:duotone>
          <a:extLst>
            <a:ext uri="{28A0092B-C50C-407E-A947-70E740481C1C}">
              <a14:useLocalDpi xmlns:a14="http://schemas.microsoft.com/office/drawing/2010/main" val="0"/>
            </a:ext>
          </a:extLst>
        </a:blip>
        <a:stretch>
          <a:fillRect/>
        </a:stretch>
      </xdr:blipFill>
      <xdr:spPr>
        <a:xfrm>
          <a:off x="205740" y="198120"/>
          <a:ext cx="790575" cy="694870"/>
        </a:xfrm>
        <a:prstGeom prst="rect">
          <a:avLst/>
        </a:prstGeom>
      </xdr:spPr>
    </xdr:pic>
    <xdr:clientData/>
  </xdr:twoCellAnchor>
  <xdr:twoCellAnchor editAs="oneCell">
    <xdr:from>
      <xdr:col>1</xdr:col>
      <xdr:colOff>160020</xdr:colOff>
      <xdr:row>0</xdr:row>
      <xdr:rowOff>167640</xdr:rowOff>
    </xdr:from>
    <xdr:to>
      <xdr:col>1</xdr:col>
      <xdr:colOff>950595</xdr:colOff>
      <xdr:row>2</xdr:row>
      <xdr:rowOff>153850</xdr:rowOff>
    </xdr:to>
    <xdr:pic>
      <xdr:nvPicPr>
        <xdr:cNvPr id="4" name="Image 3">
          <a:extLst>
            <a:ext uri="{FF2B5EF4-FFF2-40B4-BE49-F238E27FC236}">
              <a16:creationId xmlns:a16="http://schemas.microsoft.com/office/drawing/2014/main" id="{0883AC8B-15C6-4D3C-8FD0-00FD7EB6B1B9}"/>
            </a:ext>
          </a:extLst>
        </xdr:cNvPr>
        <xdr:cNvPicPr>
          <a:picLocks noChangeAspect="1"/>
        </xdr:cNvPicPr>
      </xdr:nvPicPr>
      <xdr:blipFill>
        <a:blip xmlns:r="http://schemas.openxmlformats.org/officeDocument/2006/relationships" r:embed="rId1" cstate="print">
          <a:duotone>
            <a:schemeClr val="accent5">
              <a:shade val="45000"/>
              <a:satMod val="135000"/>
            </a:schemeClr>
            <a:prstClr val="white"/>
          </a:duotone>
          <a:extLst>
            <a:ext uri="{28A0092B-C50C-407E-A947-70E740481C1C}">
              <a14:useLocalDpi xmlns:a14="http://schemas.microsoft.com/office/drawing/2010/main" val="0"/>
            </a:ext>
          </a:extLst>
        </a:blip>
        <a:stretch>
          <a:fillRect/>
        </a:stretch>
      </xdr:blipFill>
      <xdr:spPr>
        <a:xfrm>
          <a:off x="4183380" y="167640"/>
          <a:ext cx="790575" cy="69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784860</xdr:colOff>
      <xdr:row>1</xdr:row>
      <xdr:rowOff>160020</xdr:rowOff>
    </xdr:from>
    <xdr:ext cx="7170420" cy="676275"/>
    <xdr:sp macro="" textlink="">
      <xdr:nvSpPr>
        <xdr:cNvPr id="2" name="ZoneTexte 1">
          <a:extLst>
            <a:ext uri="{FF2B5EF4-FFF2-40B4-BE49-F238E27FC236}">
              <a16:creationId xmlns:a16="http://schemas.microsoft.com/office/drawing/2014/main" id="{4B1B25D5-0B70-4BFF-B996-259170E63EAD}"/>
            </a:ext>
          </a:extLst>
        </xdr:cNvPr>
        <xdr:cNvSpPr txBox="1"/>
      </xdr:nvSpPr>
      <xdr:spPr>
        <a:xfrm>
          <a:off x="784860" y="327660"/>
          <a:ext cx="7170420" cy="67627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2000">
              <a:solidFill>
                <a:schemeClr val="tx2"/>
              </a:solidFill>
            </a:rPr>
            <a:t>Thématiques</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758191</xdr:colOff>
      <xdr:row>2</xdr:row>
      <xdr:rowOff>36195</xdr:rowOff>
    </xdr:from>
    <xdr:ext cx="6410324" cy="628649"/>
    <xdr:sp macro="" textlink="">
      <xdr:nvSpPr>
        <xdr:cNvPr id="2" name="ZoneTexte 1">
          <a:extLst>
            <a:ext uri="{FF2B5EF4-FFF2-40B4-BE49-F238E27FC236}">
              <a16:creationId xmlns:a16="http://schemas.microsoft.com/office/drawing/2014/main" id="{5D7B2C7A-6205-46D3-AF17-8C358C39CEDA}"/>
            </a:ext>
          </a:extLst>
        </xdr:cNvPr>
        <xdr:cNvSpPr txBox="1"/>
      </xdr:nvSpPr>
      <xdr:spPr>
        <a:xfrm>
          <a:off x="758191" y="371475"/>
          <a:ext cx="6410324" cy="628649"/>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2000">
              <a:solidFill>
                <a:schemeClr val="tx2"/>
              </a:solidFill>
            </a:rPr>
            <a:t>Themes</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404BC-B0D1-4BDA-8AFC-DA1CFE8A927C}">
  <sheetPr codeName="Feuil2">
    <pageSetUpPr fitToPage="1"/>
  </sheetPr>
  <dimension ref="A1:T122"/>
  <sheetViews>
    <sheetView showGridLines="0" showZeros="0" workbookViewId="0">
      <pane xSplit="2" ySplit="3" topLeftCell="C4" activePane="bottomRight" state="frozen"/>
      <selection pane="topRight" activeCell="C1" sqref="C1"/>
      <selection pane="bottomLeft" activeCell="A4" sqref="A4"/>
      <selection pane="bottomRight" activeCell="V35" sqref="V35"/>
    </sheetView>
  </sheetViews>
  <sheetFormatPr baseColWidth="10" defaultColWidth="11.42578125" defaultRowHeight="12.75"/>
  <cols>
    <col min="1" max="2" width="58.7109375" style="68" customWidth="1"/>
    <col min="3" max="4" width="14.85546875" style="69" customWidth="1"/>
    <col min="5" max="5" width="12.5703125" style="69" customWidth="1"/>
    <col min="6" max="14" width="5.7109375" style="69" customWidth="1"/>
    <col min="15" max="15" width="5" style="72" bestFit="1" customWidth="1"/>
    <col min="16" max="16" width="5.140625" style="68" hidden="1" customWidth="1"/>
    <col min="17" max="18" width="5.7109375" style="68" customWidth="1"/>
    <col min="19" max="19" width="5.140625" style="68" bestFit="1" customWidth="1"/>
    <col min="20" max="20" width="5.140625" style="68" hidden="1" customWidth="1"/>
    <col min="21" max="16384" width="11.42578125" style="67"/>
  </cols>
  <sheetData>
    <row r="1" spans="1:20" ht="30.6" customHeight="1">
      <c r="A1" s="583" t="s">
        <v>3013</v>
      </c>
      <c r="B1" s="583" t="s">
        <v>3046</v>
      </c>
      <c r="C1" s="584" t="s">
        <v>3299</v>
      </c>
      <c r="D1" s="585"/>
    </row>
    <row r="2" spans="1:20" ht="25.5" customHeight="1">
      <c r="A2" s="583"/>
      <c r="B2" s="583"/>
      <c r="C2" s="70" t="s">
        <v>3300</v>
      </c>
      <c r="D2" s="71" t="s">
        <v>3301</v>
      </c>
      <c r="E2" s="586" t="s">
        <v>3011</v>
      </c>
      <c r="F2" s="586"/>
      <c r="G2" s="586"/>
      <c r="H2" s="586"/>
      <c r="I2" s="586"/>
      <c r="J2" s="586"/>
      <c r="K2" s="586"/>
      <c r="L2" s="586"/>
      <c r="M2" s="586"/>
      <c r="N2" s="586"/>
      <c r="O2" s="586"/>
      <c r="P2" s="586"/>
      <c r="Q2" s="586"/>
      <c r="R2" s="586"/>
      <c r="S2" s="586"/>
      <c r="T2" s="547" t="s">
        <v>3045</v>
      </c>
    </row>
    <row r="3" spans="1:20" ht="26.1" customHeight="1">
      <c r="A3" s="583"/>
      <c r="B3" s="583"/>
      <c r="C3" s="81" t="s">
        <v>3001</v>
      </c>
      <c r="D3" s="82" t="s">
        <v>3001</v>
      </c>
      <c r="E3" s="83" t="s">
        <v>3305</v>
      </c>
      <c r="F3" s="83" t="s">
        <v>3016</v>
      </c>
      <c r="G3" s="83" t="s">
        <v>3021</v>
      </c>
      <c r="H3" s="84">
        <v>2014</v>
      </c>
      <c r="I3" s="84">
        <v>2015</v>
      </c>
      <c r="J3" s="83" t="s">
        <v>3017</v>
      </c>
      <c r="K3" s="83" t="s">
        <v>3047</v>
      </c>
      <c r="L3" s="84">
        <v>2017</v>
      </c>
      <c r="M3" s="84">
        <v>2018</v>
      </c>
      <c r="N3" s="84">
        <v>2019</v>
      </c>
      <c r="O3" s="84">
        <v>2020</v>
      </c>
      <c r="P3" s="84">
        <v>2021</v>
      </c>
      <c r="Q3" s="84">
        <v>2022</v>
      </c>
      <c r="R3" s="84">
        <v>2023</v>
      </c>
      <c r="S3" s="84">
        <v>2024</v>
      </c>
      <c r="T3" s="80">
        <v>2025</v>
      </c>
    </row>
    <row r="4" spans="1:20" s="497" customFormat="1">
      <c r="A4" s="495" t="str">
        <f>_1_!E3</f>
        <v>ACTIVITÉ PHYSIQUE</v>
      </c>
      <c r="B4" s="495" t="str">
        <f>_1_!F3</f>
        <v>PHYSICAL ACTIVITY</v>
      </c>
      <c r="C4" s="74" t="s">
        <v>2991</v>
      </c>
      <c r="D4" s="75" t="s">
        <v>2991</v>
      </c>
      <c r="E4" s="76"/>
      <c r="F4" s="77">
        <f>_1_!K3</f>
        <v>0</v>
      </c>
      <c r="G4" s="77">
        <f>_1_!L3</f>
        <v>0</v>
      </c>
      <c r="H4" s="77">
        <f>_1_!M3</f>
        <v>0</v>
      </c>
      <c r="I4" s="77">
        <f>_1_!N3</f>
        <v>0</v>
      </c>
      <c r="J4" s="77">
        <f>_1_!O3</f>
        <v>0</v>
      </c>
      <c r="K4" s="77">
        <f>_1_!P3</f>
        <v>0</v>
      </c>
      <c r="L4" s="77" t="str">
        <f>_1_!Q3</f>
        <v>x</v>
      </c>
      <c r="M4" s="77">
        <f>_1_!R3</f>
        <v>0</v>
      </c>
      <c r="N4" s="77">
        <f>_1_!S3</f>
        <v>0</v>
      </c>
      <c r="O4" s="77">
        <f>_1_!T3</f>
        <v>0</v>
      </c>
      <c r="P4" s="77" t="e">
        <f>_1_!#REF!</f>
        <v>#REF!</v>
      </c>
      <c r="Q4" s="77" t="str">
        <f>_1_!U3</f>
        <v>x</v>
      </c>
      <c r="R4" s="77">
        <f>_1_!V3</f>
        <v>0</v>
      </c>
      <c r="S4" s="77"/>
      <c r="T4" s="494" t="e">
        <f>_1_!#REF!</f>
        <v>#REF!</v>
      </c>
    </row>
    <row r="5" spans="1:20" s="497" customFormat="1">
      <c r="A5" s="495" t="str">
        <f>_1_!E16</f>
        <v>ALCOOL</v>
      </c>
      <c r="B5" s="495" t="str">
        <f>_1_!F16</f>
        <v>ALCOHOL</v>
      </c>
      <c r="C5" s="74" t="s">
        <v>2991</v>
      </c>
      <c r="D5" s="75" t="s">
        <v>2991</v>
      </c>
      <c r="E5" s="76"/>
      <c r="F5" s="77" t="str">
        <f>_1_!K16</f>
        <v>x</v>
      </c>
      <c r="G5" s="77" t="str">
        <f>_1_!L16</f>
        <v>x</v>
      </c>
      <c r="H5" s="77" t="str">
        <f>_1_!M16</f>
        <v>x</v>
      </c>
      <c r="I5" s="77" t="str">
        <f>_1_!N16</f>
        <v>x</v>
      </c>
      <c r="J5" s="77">
        <f>_1_!O16</f>
        <v>0</v>
      </c>
      <c r="K5" s="77" t="str">
        <f>_1_!P16</f>
        <v>x</v>
      </c>
      <c r="L5" s="77" t="str">
        <f>_1_!Q16</f>
        <v>x</v>
      </c>
      <c r="M5" s="77">
        <f>_1_!R16</f>
        <v>0</v>
      </c>
      <c r="N5" s="77" t="str">
        <f>_1_!S16</f>
        <v>x</v>
      </c>
      <c r="O5" s="77" t="str">
        <f>_1_!T16</f>
        <v>x</v>
      </c>
      <c r="P5" s="77" t="e">
        <f>_1_!#REF!</f>
        <v>#REF!</v>
      </c>
      <c r="Q5" s="77" t="str">
        <f>_1_!U16</f>
        <v>x</v>
      </c>
      <c r="R5" s="77" t="str">
        <f>_1_!V16</f>
        <v>x</v>
      </c>
      <c r="S5" s="77" t="str">
        <f>_1_!W16</f>
        <v>x</v>
      </c>
      <c r="T5" s="494" t="e">
        <f>_1_!#REF!</f>
        <v>#REF!</v>
      </c>
    </row>
    <row r="6" spans="1:20" s="497" customFormat="1">
      <c r="A6" s="495" t="str">
        <f>_1_!E32</f>
        <v>TABAC</v>
      </c>
      <c r="B6" s="495" t="str">
        <f>_1_!F32</f>
        <v>TOBACCO</v>
      </c>
      <c r="C6" s="74" t="s">
        <v>2991</v>
      </c>
      <c r="D6" s="75" t="s">
        <v>2991</v>
      </c>
      <c r="E6" s="76"/>
      <c r="F6" s="77" t="str">
        <f>_1_!K32</f>
        <v>x</v>
      </c>
      <c r="G6" s="77" t="str">
        <f>_1_!L32</f>
        <v>x</v>
      </c>
      <c r="H6" s="77" t="str">
        <f>_1_!M32</f>
        <v>x</v>
      </c>
      <c r="I6" s="77" t="str">
        <f>_1_!N32</f>
        <v>x</v>
      </c>
      <c r="J6" s="77" t="str">
        <f>_1_!O32</f>
        <v>x</v>
      </c>
      <c r="K6" s="77" t="str">
        <f>_1_!P32</f>
        <v>x</v>
      </c>
      <c r="L6" s="77" t="str">
        <f>_1_!Q32</f>
        <v>x</v>
      </c>
      <c r="M6" s="77" t="str">
        <f>_1_!R32</f>
        <v>x</v>
      </c>
      <c r="N6" s="77" t="str">
        <f>_1_!S32</f>
        <v>x</v>
      </c>
      <c r="O6" s="77" t="str">
        <f>_1_!T32</f>
        <v>x</v>
      </c>
      <c r="P6" s="77" t="e">
        <f>_1_!#REF!</f>
        <v>#REF!</v>
      </c>
      <c r="Q6" s="77" t="str">
        <f>_1_!U32</f>
        <v>x</v>
      </c>
      <c r="R6" s="77" t="str">
        <f>_1_!V32</f>
        <v>x</v>
      </c>
      <c r="S6" s="77" t="str">
        <f>_1_!W32</f>
        <v>x</v>
      </c>
      <c r="T6" s="494" t="e">
        <f>_1_!#REF!</f>
        <v>#REF!</v>
      </c>
    </row>
    <row r="7" spans="1:20" s="497" customFormat="1">
      <c r="A7" s="495" t="str">
        <f>_1_!E35</f>
        <v>CIGARETTE ÉLECTRONIQUE</v>
      </c>
      <c r="B7" s="495" t="str">
        <f>_1_!F35</f>
        <v>ELECTRONIC CIGARETTE</v>
      </c>
      <c r="C7" s="74" t="s">
        <v>2991</v>
      </c>
      <c r="D7" s="75" t="s">
        <v>2991</v>
      </c>
      <c r="E7" s="76"/>
      <c r="F7" s="77" t="str">
        <f>_1_!K35</f>
        <v>x</v>
      </c>
      <c r="G7" s="77" t="str">
        <f>_1_!L35</f>
        <v>x</v>
      </c>
      <c r="H7" s="77" t="str">
        <f>_1_!M35</f>
        <v>x</v>
      </c>
      <c r="I7" s="77" t="str">
        <f>_1_!N35</f>
        <v>x</v>
      </c>
      <c r="J7" s="77" t="str">
        <f>_1_!O35</f>
        <v>x</v>
      </c>
      <c r="K7" s="77" t="str">
        <f>_1_!P35</f>
        <v>x</v>
      </c>
      <c r="L7" s="77" t="str">
        <f>_1_!Q35</f>
        <v>x</v>
      </c>
      <c r="M7" s="77" t="str">
        <f>_1_!R35</f>
        <v>x</v>
      </c>
      <c r="N7" s="77" t="str">
        <f>_1_!S35</f>
        <v>x</v>
      </c>
      <c r="O7" s="77" t="str">
        <f>_1_!T35</f>
        <v>x</v>
      </c>
      <c r="P7" s="77" t="e">
        <f>_1_!#REF!</f>
        <v>#REF!</v>
      </c>
      <c r="Q7" s="77" t="str">
        <f>_1_!U35</f>
        <v>x</v>
      </c>
      <c r="R7" s="77" t="str">
        <f>_1_!V35</f>
        <v>x</v>
      </c>
      <c r="S7" s="77" t="str">
        <f>_1_!W35</f>
        <v>x</v>
      </c>
      <c r="T7" s="494" t="e">
        <f>_1_!#REF!</f>
        <v>#REF!</v>
      </c>
    </row>
    <row r="8" spans="1:20" s="497" customFormat="1">
      <c r="A8" s="495" t="str">
        <f>_1_!E43</f>
        <v>CANNABIS</v>
      </c>
      <c r="B8" s="495" t="str">
        <f>_1_!F43</f>
        <v>CANNABIS</v>
      </c>
      <c r="C8" s="74" t="s">
        <v>2991</v>
      </c>
      <c r="D8" s="75" t="s">
        <v>2991</v>
      </c>
      <c r="E8" s="76"/>
      <c r="F8" s="77" t="str">
        <f>_1_!K43</f>
        <v>x</v>
      </c>
      <c r="G8" s="77" t="str">
        <f>_1_!L43</f>
        <v>x</v>
      </c>
      <c r="H8" s="77" t="str">
        <f>_1_!M43</f>
        <v>x</v>
      </c>
      <c r="I8" s="77" t="str">
        <f>_1_!N43</f>
        <v>x</v>
      </c>
      <c r="J8" s="77" t="str">
        <f>_1_!O43</f>
        <v>x</v>
      </c>
      <c r="K8" s="77" t="str">
        <f>_1_!P43</f>
        <v>x</v>
      </c>
      <c r="L8" s="77" t="str">
        <f>_1_!Q43</f>
        <v>x</v>
      </c>
      <c r="M8" s="77" t="str">
        <f>_1_!R43</f>
        <v>x</v>
      </c>
      <c r="N8" s="77" t="str">
        <f>_1_!S43</f>
        <v>x</v>
      </c>
      <c r="O8" s="77" t="str">
        <f>_1_!T43</f>
        <v>x</v>
      </c>
      <c r="P8" s="77" t="e">
        <f>_1_!#REF!</f>
        <v>#REF!</v>
      </c>
      <c r="Q8" s="77" t="str">
        <f>_1_!U43</f>
        <v>x</v>
      </c>
      <c r="R8" s="77" t="str">
        <f>_1_!V43</f>
        <v>x</v>
      </c>
      <c r="S8" s="77" t="str">
        <f>_1_!W43</f>
        <v>x</v>
      </c>
      <c r="T8" s="494" t="e">
        <f>_1_!#REF!</f>
        <v>#REF!</v>
      </c>
    </row>
    <row r="9" spans="1:20" s="497" customFormat="1">
      <c r="A9" s="495" t="str">
        <f>_1_!E46</f>
        <v>PAQUET NEUTRE</v>
      </c>
      <c r="B9" s="495" t="str">
        <f>_1_!F46</f>
        <v>NEUTRAL PACK</v>
      </c>
      <c r="C9" s="74"/>
      <c r="D9" s="75" t="s">
        <v>2991</v>
      </c>
      <c r="E9" s="76"/>
      <c r="F9" s="77">
        <f>_1_!K46</f>
        <v>0</v>
      </c>
      <c r="G9" s="77">
        <f>_1_!L46</f>
        <v>0</v>
      </c>
      <c r="H9" s="77">
        <f>_1_!M46</f>
        <v>0</v>
      </c>
      <c r="I9" s="77">
        <f>_1_!N46</f>
        <v>0</v>
      </c>
      <c r="J9" s="77" t="str">
        <f>_1_!O46</f>
        <v>x</v>
      </c>
      <c r="K9" s="77">
        <f>_1_!P46</f>
        <v>0</v>
      </c>
      <c r="L9" s="77">
        <f>_1_!Q46</f>
        <v>0</v>
      </c>
      <c r="M9" s="77">
        <f>_1_!R46</f>
        <v>0</v>
      </c>
      <c r="N9" s="77">
        <f>_1_!S46</f>
        <v>0</v>
      </c>
      <c r="O9" s="77">
        <f>_1_!T46</f>
        <v>0</v>
      </c>
      <c r="P9" s="77" t="e">
        <f>_1_!#REF!</f>
        <v>#REF!</v>
      </c>
      <c r="Q9" s="77">
        <f>_1_!U46</f>
        <v>0</v>
      </c>
      <c r="R9" s="77">
        <f>_1_!V46</f>
        <v>0</v>
      </c>
      <c r="S9" s="77"/>
      <c r="T9" s="494" t="e">
        <f>_1_!#REF!</f>
        <v>#REF!</v>
      </c>
    </row>
    <row r="10" spans="1:20" s="497" customFormat="1">
      <c r="A10" s="495" t="str">
        <f>_1_!E56</f>
        <v>HABITUDES ALIMENTAIRES</v>
      </c>
      <c r="B10" s="495" t="str">
        <f>_1_!F56</f>
        <v>NUTRITIONAL HABITS</v>
      </c>
      <c r="C10" s="74" t="s">
        <v>2991</v>
      </c>
      <c r="D10" s="75" t="s">
        <v>2991</v>
      </c>
      <c r="E10" s="76"/>
      <c r="F10" s="77">
        <f>_1_!K56</f>
        <v>0</v>
      </c>
      <c r="G10" s="77">
        <f>_1_!L56</f>
        <v>0</v>
      </c>
      <c r="H10" s="77">
        <f>_1_!M56</f>
        <v>0</v>
      </c>
      <c r="I10" s="77">
        <f>_1_!N56</f>
        <v>0</v>
      </c>
      <c r="J10" s="77">
        <f>_1_!O56</f>
        <v>0</v>
      </c>
      <c r="K10" s="77">
        <f>_1_!P56</f>
        <v>0</v>
      </c>
      <c r="L10" s="77" t="str">
        <f>_1_!Q56</f>
        <v>x</v>
      </c>
      <c r="M10" s="77">
        <f>_1_!R56</f>
        <v>0</v>
      </c>
      <c r="N10" s="77">
        <f>_1_!S56</f>
        <v>0</v>
      </c>
      <c r="O10" s="77">
        <f>_1_!T56</f>
        <v>0</v>
      </c>
      <c r="P10" s="77" t="e">
        <f>_1_!#REF!</f>
        <v>#REF!</v>
      </c>
      <c r="Q10" s="77" t="str">
        <f>_1_!U56</f>
        <v>x</v>
      </c>
      <c r="R10" s="77">
        <f>_1_!V56</f>
        <v>0</v>
      </c>
      <c r="S10" s="77"/>
      <c r="T10" s="494" t="e">
        <f>_1_!#REF!</f>
        <v>#REF!</v>
      </c>
    </row>
    <row r="11" spans="1:20" s="497" customFormat="1">
      <c r="A11" s="495" t="str">
        <f>_1_!E104</f>
        <v>RÉGIMES ALIMENTAIRES</v>
      </c>
      <c r="B11" s="495" t="str">
        <f>_1_!F104</f>
        <v>DIETS</v>
      </c>
      <c r="C11" s="74" t="s">
        <v>2991</v>
      </c>
      <c r="D11" s="75" t="s">
        <v>2991</v>
      </c>
      <c r="E11" s="76"/>
      <c r="F11" s="77" t="str">
        <f>_1_!K104</f>
        <v>x</v>
      </c>
      <c r="G11" s="77" t="str">
        <f>_1_!L104</f>
        <v>x</v>
      </c>
      <c r="H11" s="77" t="str">
        <f>_1_!M104</f>
        <v>x</v>
      </c>
      <c r="I11" s="77" t="str">
        <f>_1_!N104</f>
        <v>x</v>
      </c>
      <c r="J11" s="77">
        <f>_1_!O104</f>
        <v>0</v>
      </c>
      <c r="K11" s="77">
        <f>_1_!P104</f>
        <v>0</v>
      </c>
      <c r="L11" s="77" t="str">
        <f>_1_!Q104</f>
        <v>x</v>
      </c>
      <c r="M11" s="77">
        <f>_1_!R104</f>
        <v>0</v>
      </c>
      <c r="N11" s="77">
        <f>_1_!S104</f>
        <v>0</v>
      </c>
      <c r="O11" s="77">
        <f>_1_!T104</f>
        <v>0</v>
      </c>
      <c r="P11" s="77" t="e">
        <f>_1_!#REF!</f>
        <v>#REF!</v>
      </c>
      <c r="Q11" s="77" t="str">
        <f>_1_!U104</f>
        <v>x</v>
      </c>
      <c r="R11" s="77">
        <f>_1_!V104</f>
        <v>0</v>
      </c>
      <c r="S11" s="77"/>
      <c r="T11" s="494" t="e">
        <f>_1_!#REF!</f>
        <v>#REF!</v>
      </c>
    </row>
    <row r="12" spans="1:20" s="497" customFormat="1">
      <c r="A12" s="495" t="str">
        <f>_1_!E116</f>
        <v>TROUBLES DU COMPORTEMENTS ALIMENTAIRE (SCOFF)</v>
      </c>
      <c r="B12" s="495" t="str">
        <f>_1_!F116</f>
        <v>EATING DISORDERS (SCOFF)</v>
      </c>
      <c r="C12" s="74"/>
      <c r="D12" s="75" t="s">
        <v>2991</v>
      </c>
      <c r="E12" s="76"/>
      <c r="F12" s="77">
        <f>_1_!K116</f>
        <v>0</v>
      </c>
      <c r="G12" s="77">
        <f>_1_!L116</f>
        <v>0</v>
      </c>
      <c r="H12" s="77">
        <f>_1_!M116</f>
        <v>0</v>
      </c>
      <c r="I12" s="77" t="str">
        <f>_1_!N116</f>
        <v>x</v>
      </c>
      <c r="J12" s="77">
        <f>_1_!O116</f>
        <v>0</v>
      </c>
      <c r="K12" s="77">
        <f>_1_!P116</f>
        <v>0</v>
      </c>
      <c r="L12" s="77">
        <f>_1_!Q116</f>
        <v>0</v>
      </c>
      <c r="M12" s="77">
        <f>_1_!R116</f>
        <v>0</v>
      </c>
      <c r="N12" s="77">
        <f>_1_!S116</f>
        <v>0</v>
      </c>
      <c r="O12" s="77">
        <f>_1_!T116</f>
        <v>0</v>
      </c>
      <c r="P12" s="77" t="e">
        <f>_1_!#REF!</f>
        <v>#REF!</v>
      </c>
      <c r="Q12" s="77">
        <f>_1_!U116</f>
        <v>0</v>
      </c>
      <c r="R12" s="77">
        <f>_1_!V116</f>
        <v>0</v>
      </c>
      <c r="S12" s="77"/>
      <c r="T12" s="494" t="e">
        <f>_1_!#REF!</f>
        <v>#REF!</v>
      </c>
    </row>
    <row r="13" spans="1:20" s="497" customFormat="1">
      <c r="A13" s="495" t="str">
        <f>_9_!E62</f>
        <v>BIOMETRIE</v>
      </c>
      <c r="B13" s="495" t="str">
        <f>_9_!F62</f>
        <v>BIOMETRY</v>
      </c>
      <c r="C13" s="74" t="s">
        <v>2996</v>
      </c>
      <c r="D13" s="75" t="s">
        <v>2999</v>
      </c>
      <c r="E13" s="76" t="str">
        <f>_9_!K62</f>
        <v>x</v>
      </c>
      <c r="F13" s="77"/>
      <c r="G13" s="77"/>
      <c r="H13" s="77"/>
      <c r="I13" s="77"/>
      <c r="J13" s="77"/>
      <c r="K13" s="77"/>
      <c r="L13" s="77"/>
      <c r="M13" s="77"/>
      <c r="N13" s="77"/>
      <c r="O13" s="77"/>
      <c r="P13" s="77"/>
      <c r="Q13" s="77"/>
      <c r="R13" s="77"/>
      <c r="S13" s="77"/>
      <c r="T13" s="494"/>
    </row>
    <row r="14" spans="1:20" s="497" customFormat="1">
      <c r="A14" s="495" t="str">
        <f>_2_!E3</f>
        <v>POIDS DECLARÉ</v>
      </c>
      <c r="B14" s="495" t="str">
        <f>_2_!F3</f>
        <v>REPORTED WEIGHT</v>
      </c>
      <c r="C14" s="74"/>
      <c r="D14" s="75" t="s">
        <v>2992</v>
      </c>
      <c r="E14" s="76"/>
      <c r="F14" s="77" t="str">
        <f>_2_!K3</f>
        <v>x</v>
      </c>
      <c r="G14" s="77" t="str">
        <f>_2_!L3</f>
        <v>x</v>
      </c>
      <c r="H14" s="77" t="str">
        <f>_2_!M3</f>
        <v>x</v>
      </c>
      <c r="I14" s="77" t="str">
        <f>_2_!N3</f>
        <v>x</v>
      </c>
      <c r="J14" s="77" t="str">
        <f>_2_!O3</f>
        <v>x</v>
      </c>
      <c r="K14" s="77" t="str">
        <f>_2_!P3</f>
        <v>x</v>
      </c>
      <c r="L14" s="77" t="str">
        <f>_2_!Q3</f>
        <v>x</v>
      </c>
      <c r="M14" s="77" t="str">
        <f>_2_!R3</f>
        <v>x</v>
      </c>
      <c r="N14" s="77" t="str">
        <f>_2_!S3</f>
        <v>x</v>
      </c>
      <c r="O14" s="77" t="str">
        <f>_2_!T3</f>
        <v>x</v>
      </c>
      <c r="P14" s="77" t="e">
        <f>_2_!#REF!</f>
        <v>#REF!</v>
      </c>
      <c r="Q14" s="77" t="str">
        <f>_2_!U3</f>
        <v>x</v>
      </c>
      <c r="R14" s="77" t="str">
        <f>_2_!V3</f>
        <v>x</v>
      </c>
      <c r="S14" s="77" t="str">
        <f>_2_!W3</f>
        <v>x</v>
      </c>
      <c r="T14" s="494" t="str">
        <f>_2_!V3</f>
        <v>x</v>
      </c>
    </row>
    <row r="15" spans="1:20" s="497" customFormat="1">
      <c r="A15" s="495" t="str">
        <f>_3_!E3</f>
        <v>HISTOIRE PONDÉRALE DE LA NAISSANCE À L'ADOLESCENCE</v>
      </c>
      <c r="B15" s="495" t="str">
        <f>_3_!F3</f>
        <v>WEIGHT HISTORY FROM BIRTH TO ADOLESCENCE</v>
      </c>
      <c r="C15" s="74"/>
      <c r="D15" s="75" t="s">
        <v>2993</v>
      </c>
      <c r="E15" s="76"/>
      <c r="F15" s="77">
        <f>_3_!K3</f>
        <v>0</v>
      </c>
      <c r="G15" s="77">
        <f>_3_!L3</f>
        <v>0</v>
      </c>
      <c r="H15" s="77">
        <f>_3_!M3</f>
        <v>0</v>
      </c>
      <c r="I15" s="77">
        <f>_3_!N3</f>
        <v>0</v>
      </c>
      <c r="J15" s="77">
        <f>_3_!O3</f>
        <v>0</v>
      </c>
      <c r="K15" s="77">
        <f>_3_!P3</f>
        <v>0</v>
      </c>
      <c r="L15" s="77">
        <f>_3_!Q3</f>
        <v>0</v>
      </c>
      <c r="M15" s="77">
        <f>_3_!R3</f>
        <v>0</v>
      </c>
      <c r="N15" s="77" t="str">
        <f>_3_!S3</f>
        <v>x</v>
      </c>
      <c r="O15" s="77">
        <f>_3_!T3</f>
        <v>0</v>
      </c>
      <c r="P15" s="77">
        <f>_3_!U3</f>
        <v>0</v>
      </c>
      <c r="Q15" s="77"/>
      <c r="R15" s="77"/>
      <c r="S15" s="77"/>
      <c r="T15" s="494"/>
    </row>
    <row r="16" spans="1:20" s="497" customFormat="1">
      <c r="A16" s="495" t="str">
        <f>_2_!E5</f>
        <v>LISTE DES PATHOLOGIES</v>
      </c>
      <c r="B16" s="495" t="str">
        <f>_2_!F5</f>
        <v>HEALTH PROBLEM LIST</v>
      </c>
      <c r="C16" s="74"/>
      <c r="D16" s="75" t="s">
        <v>2992</v>
      </c>
      <c r="E16" s="76"/>
      <c r="F16" s="77" t="str">
        <f>_2_!K5</f>
        <v>x</v>
      </c>
      <c r="G16" s="77" t="str">
        <f>_2_!L5</f>
        <v>x</v>
      </c>
      <c r="H16" s="77" t="str">
        <f>_2_!M5</f>
        <v>x</v>
      </c>
      <c r="I16" s="77" t="str">
        <f>_2_!N5</f>
        <v>x</v>
      </c>
      <c r="J16" s="77" t="str">
        <f>_2_!O5</f>
        <v>x</v>
      </c>
      <c r="K16" s="77" t="str">
        <f>_2_!P5</f>
        <v>x</v>
      </c>
      <c r="L16" s="77" t="str">
        <f>_2_!Q5</f>
        <v>x</v>
      </c>
      <c r="M16" s="77" t="str">
        <f>_2_!R5</f>
        <v>x</v>
      </c>
      <c r="N16" s="77" t="str">
        <f>_2_!S5</f>
        <v>x</v>
      </c>
      <c r="O16" s="77" t="str">
        <f>_2_!T5</f>
        <v>x</v>
      </c>
      <c r="P16" s="77" t="e">
        <f>_2_!#REF!</f>
        <v>#REF!</v>
      </c>
      <c r="Q16" s="77" t="str">
        <f>_2_!U5</f>
        <v>x</v>
      </c>
      <c r="R16" s="77" t="str">
        <f>_2_!V5</f>
        <v>x</v>
      </c>
      <c r="S16" s="77" t="str">
        <f>_2_!W5</f>
        <v>x</v>
      </c>
      <c r="T16" s="494" t="str">
        <f>_2_!V5</f>
        <v>x</v>
      </c>
    </row>
    <row r="17" spans="1:20" s="497" customFormat="1">
      <c r="A17" s="495" t="s">
        <v>3025</v>
      </c>
      <c r="B17" s="495" t="s">
        <v>3029</v>
      </c>
      <c r="C17" s="74" t="s">
        <v>2995</v>
      </c>
      <c r="D17" s="75"/>
      <c r="E17" s="76"/>
      <c r="F17" s="77"/>
      <c r="G17" s="77"/>
      <c r="H17" s="77"/>
      <c r="I17" s="77"/>
      <c r="J17" s="77"/>
      <c r="K17" s="77"/>
      <c r="L17" s="77"/>
      <c r="M17" s="77"/>
      <c r="N17" s="77"/>
      <c r="O17" s="77"/>
      <c r="P17" s="77"/>
      <c r="Q17" s="77"/>
      <c r="R17" s="77"/>
      <c r="S17" s="77"/>
      <c r="T17" s="494"/>
    </row>
    <row r="18" spans="1:20" s="497" customFormat="1">
      <c r="A18" s="495" t="s">
        <v>3026</v>
      </c>
      <c r="B18" s="495" t="s">
        <v>3027</v>
      </c>
      <c r="C18" s="74" t="s">
        <v>2995</v>
      </c>
      <c r="D18" s="75"/>
      <c r="E18" s="76"/>
      <c r="F18" s="77"/>
      <c r="G18" s="77"/>
      <c r="H18" s="77"/>
      <c r="I18" s="77"/>
      <c r="J18" s="77"/>
      <c r="K18" s="77"/>
      <c r="L18" s="77"/>
      <c r="M18" s="77"/>
      <c r="N18" s="77"/>
      <c r="O18" s="77"/>
      <c r="P18" s="77"/>
      <c r="Q18" s="77"/>
      <c r="R18" s="77"/>
      <c r="S18" s="77"/>
      <c r="T18" s="494"/>
    </row>
    <row r="19" spans="1:20" s="497" customFormat="1">
      <c r="A19" s="495" t="str">
        <f>_9_!E8</f>
        <v>RECUEIL BIOLOGIE (prélèvement sanguin)</v>
      </c>
      <c r="B19" s="495" t="str">
        <f>_9_!F8</f>
        <v>BIOLOGICAL DATA COLLECTION (blood sampling)</v>
      </c>
      <c r="C19" s="74" t="s">
        <v>2996</v>
      </c>
      <c r="D19" s="75" t="s">
        <v>2999</v>
      </c>
      <c r="E19" s="76" t="str">
        <f>_9_!K8</f>
        <v>x</v>
      </c>
      <c r="F19" s="77"/>
      <c r="G19" s="77"/>
      <c r="H19" s="77"/>
      <c r="I19" s="77"/>
      <c r="J19" s="77"/>
      <c r="K19" s="77"/>
      <c r="L19" s="77"/>
      <c r="M19" s="77"/>
      <c r="N19" s="77"/>
      <c r="O19" s="77"/>
      <c r="P19" s="77"/>
      <c r="Q19" s="77"/>
      <c r="R19" s="77"/>
      <c r="S19" s="77"/>
      <c r="T19" s="494"/>
    </row>
    <row r="20" spans="1:20" s="497" customFormat="1">
      <c r="A20" s="495" t="str">
        <f>_8_!E80</f>
        <v>DIABÈTE GESTATIONNEL</v>
      </c>
      <c r="B20" s="495" t="str">
        <f>_8_!F80</f>
        <v>GESTATIONAL DIABETE</v>
      </c>
      <c r="C20" s="74" t="s">
        <v>2991</v>
      </c>
      <c r="D20" s="75" t="s">
        <v>2998</v>
      </c>
      <c r="E20" s="76" t="str">
        <f>_8_!$K$80</f>
        <v>x</v>
      </c>
      <c r="F20" s="77"/>
      <c r="G20" s="77"/>
      <c r="H20" s="77"/>
      <c r="I20" s="77"/>
      <c r="J20" s="77"/>
      <c r="K20" s="77"/>
      <c r="L20" s="77"/>
      <c r="M20" s="77"/>
      <c r="N20" s="77"/>
      <c r="O20" s="77"/>
      <c r="P20" s="77"/>
      <c r="Q20" s="77"/>
      <c r="R20" s="77"/>
      <c r="S20" s="77"/>
      <c r="T20" s="494"/>
    </row>
    <row r="21" spans="1:20" s="497" customFormat="1">
      <c r="A21" s="78" t="str">
        <f>_8_!E82</f>
        <v>DIABÈTE</v>
      </c>
      <c r="B21" s="78" t="str">
        <f>_8_!F82</f>
        <v>DIABETE</v>
      </c>
      <c r="C21" s="74" t="s">
        <v>2991</v>
      </c>
      <c r="D21" s="75" t="s">
        <v>2998</v>
      </c>
      <c r="E21" s="76" t="str">
        <f>_8_!$K$82</f>
        <v>x</v>
      </c>
      <c r="F21" s="77"/>
      <c r="G21" s="77"/>
      <c r="H21" s="77"/>
      <c r="I21" s="77"/>
      <c r="J21" s="77"/>
      <c r="K21" s="77"/>
      <c r="L21" s="77"/>
      <c r="M21" s="77"/>
      <c r="N21" s="77"/>
      <c r="O21" s="77"/>
      <c r="P21" s="77"/>
      <c r="Q21" s="77"/>
      <c r="R21" s="77"/>
      <c r="S21" s="77"/>
      <c r="T21" s="494"/>
    </row>
    <row r="22" spans="1:20" s="497" customFormat="1">
      <c r="A22" s="495" t="str">
        <f>_9_!E143</f>
        <v>ELECTROCARDIOGRAMME</v>
      </c>
      <c r="B22" s="495" t="str">
        <f>_9_!F143</f>
        <v>ELECTROCARDIOGRAM</v>
      </c>
      <c r="C22" s="74" t="s">
        <v>2996</v>
      </c>
      <c r="D22" s="75" t="s">
        <v>2999</v>
      </c>
      <c r="E22" s="76" t="str">
        <f>_9_!K143</f>
        <v>x</v>
      </c>
      <c r="F22" s="77"/>
      <c r="G22" s="77"/>
      <c r="H22" s="77"/>
      <c r="I22" s="77"/>
      <c r="J22" s="77"/>
      <c r="K22" s="77"/>
      <c r="L22" s="77"/>
      <c r="M22" s="77"/>
      <c r="N22" s="77"/>
      <c r="O22" s="77"/>
      <c r="P22" s="77"/>
      <c r="Q22" s="77"/>
      <c r="R22" s="77"/>
      <c r="S22" s="77"/>
      <c r="T22" s="494"/>
    </row>
    <row r="23" spans="1:20" s="497" customFormat="1">
      <c r="A23" s="495" t="str">
        <f>_9_!E152</f>
        <v>TENSION ARTERIELLE</v>
      </c>
      <c r="B23" s="495" t="str">
        <f>_9_!F152</f>
        <v>BLOOD PRESSURE</v>
      </c>
      <c r="C23" s="74" t="s">
        <v>2996</v>
      </c>
      <c r="D23" s="75" t="s">
        <v>2999</v>
      </c>
      <c r="E23" s="76" t="str">
        <f>_9_!K152</f>
        <v>x</v>
      </c>
      <c r="F23" s="77"/>
      <c r="G23" s="77"/>
      <c r="H23" s="77"/>
      <c r="I23" s="77"/>
      <c r="J23" s="77"/>
      <c r="K23" s="77"/>
      <c r="L23" s="77"/>
      <c r="M23" s="77"/>
      <c r="N23" s="77"/>
      <c r="O23" s="77"/>
      <c r="P23" s="77"/>
      <c r="Q23" s="77"/>
      <c r="R23" s="77"/>
      <c r="S23" s="77"/>
      <c r="T23" s="494"/>
    </row>
    <row r="24" spans="1:20" s="497" customFormat="1">
      <c r="A24" s="496" t="str">
        <f>_2_!E68</f>
        <v>TROUBLES CARDIAQUES</v>
      </c>
      <c r="B24" s="496" t="str">
        <f>_2_!F68</f>
        <v>HEART COMPLAINTS</v>
      </c>
      <c r="C24" s="74"/>
      <c r="D24" s="75" t="s">
        <v>2992</v>
      </c>
      <c r="E24" s="79"/>
      <c r="F24" s="77">
        <f>_2_!K68</f>
        <v>0</v>
      </c>
      <c r="G24" s="77" t="str">
        <f>_2_!L68</f>
        <v>x</v>
      </c>
      <c r="H24" s="77" t="str">
        <f>_2_!M68</f>
        <v>x</v>
      </c>
      <c r="I24" s="77" t="str">
        <f>_2_!N68</f>
        <v>x</v>
      </c>
      <c r="J24" s="77" t="str">
        <f>_2_!O68</f>
        <v>x</v>
      </c>
      <c r="K24" s="77" t="str">
        <f>_2_!P68</f>
        <v>x</v>
      </c>
      <c r="L24" s="77" t="str">
        <f>_2_!Q68</f>
        <v>x</v>
      </c>
      <c r="M24" s="77" t="str">
        <f>_2_!R68</f>
        <v>x</v>
      </c>
      <c r="N24" s="77" t="str">
        <f>_2_!S68</f>
        <v>x</v>
      </c>
      <c r="O24" s="77" t="str">
        <f>_2_!T68</f>
        <v>x</v>
      </c>
      <c r="P24" s="77" t="e">
        <f>_2_!#REF!</f>
        <v>#REF!</v>
      </c>
      <c r="Q24" s="77">
        <f>_2_!U68</f>
        <v>0</v>
      </c>
      <c r="R24" s="77">
        <f>_2_!V68</f>
        <v>0</v>
      </c>
      <c r="S24" s="77"/>
      <c r="T24" s="494">
        <f>_2_!V68</f>
        <v>0</v>
      </c>
    </row>
    <row r="25" spans="1:20" s="497" customFormat="1">
      <c r="A25" s="78" t="str">
        <f>_8_!E62</f>
        <v>CAPACITÉ VISUELLE</v>
      </c>
      <c r="B25" s="78" t="str">
        <f>_8_!F62</f>
        <v>VISUAL CAPABILITY</v>
      </c>
      <c r="C25" s="74" t="s">
        <v>2991</v>
      </c>
      <c r="D25" s="75" t="s">
        <v>2998</v>
      </c>
      <c r="E25" s="76" t="str">
        <f>_8_!$K$62</f>
        <v>x</v>
      </c>
      <c r="F25" s="77"/>
      <c r="G25" s="77"/>
      <c r="H25" s="77"/>
      <c r="I25" s="77"/>
      <c r="J25" s="77"/>
      <c r="K25" s="77"/>
      <c r="L25" s="77"/>
      <c r="M25" s="77"/>
      <c r="N25" s="77"/>
      <c r="O25" s="77"/>
      <c r="P25" s="77"/>
      <c r="Q25" s="77"/>
      <c r="R25" s="77"/>
      <c r="S25" s="77"/>
      <c r="T25" s="494"/>
    </row>
    <row r="26" spans="1:20" s="497" customFormat="1">
      <c r="A26" s="495" t="str">
        <f>_9_!E89</f>
        <v>ACUITE VISUELLE</v>
      </c>
      <c r="B26" s="495" t="str">
        <f>_9_!F89</f>
        <v>VISUAL ACUITY</v>
      </c>
      <c r="C26" s="74" t="s">
        <v>2996</v>
      </c>
      <c r="D26" s="75" t="s">
        <v>2999</v>
      </c>
      <c r="E26" s="76" t="str">
        <f>_9_!K89</f>
        <v>x</v>
      </c>
      <c r="F26" s="77"/>
      <c r="G26" s="77"/>
      <c r="H26" s="77"/>
      <c r="I26" s="77"/>
      <c r="J26" s="77"/>
      <c r="K26" s="77"/>
      <c r="L26" s="77"/>
      <c r="M26" s="77"/>
      <c r="N26" s="77"/>
      <c r="O26" s="77"/>
      <c r="P26" s="77"/>
      <c r="Q26" s="77"/>
      <c r="R26" s="77"/>
      <c r="S26" s="77"/>
      <c r="T26" s="494"/>
    </row>
    <row r="27" spans="1:20" s="497" customFormat="1">
      <c r="A27" s="495" t="str">
        <f>_9_!E114</f>
        <v>AUDITION</v>
      </c>
      <c r="B27" s="495" t="str">
        <f>_9_!F114</f>
        <v>HEARING</v>
      </c>
      <c r="C27" s="74" t="s">
        <v>2996</v>
      </c>
      <c r="D27" s="75" t="s">
        <v>2999</v>
      </c>
      <c r="E27" s="76" t="str">
        <f>_9_!K114</f>
        <v>x</v>
      </c>
      <c r="F27" s="77"/>
      <c r="G27" s="77"/>
      <c r="H27" s="77"/>
      <c r="I27" s="77"/>
      <c r="J27" s="77"/>
      <c r="K27" s="77"/>
      <c r="L27" s="77"/>
      <c r="M27" s="77"/>
      <c r="N27" s="77"/>
      <c r="O27" s="77"/>
      <c r="P27" s="77"/>
      <c r="Q27" s="77"/>
      <c r="R27" s="77"/>
      <c r="S27" s="77"/>
      <c r="T27" s="494"/>
    </row>
    <row r="28" spans="1:20" s="497" customFormat="1">
      <c r="A28" s="495" t="str">
        <f>_8_!E5</f>
        <v>SANTÉ RESPIRATOIRE</v>
      </c>
      <c r="B28" s="496" t="str">
        <f>_8_!F5</f>
        <v>RESPIRATORY HEALTH</v>
      </c>
      <c r="C28" s="74" t="s">
        <v>2991</v>
      </c>
      <c r="D28" s="75" t="s">
        <v>2998</v>
      </c>
      <c r="E28" s="76" t="str">
        <f>_8_!$K$5</f>
        <v>x</v>
      </c>
      <c r="F28" s="77"/>
      <c r="G28" s="77"/>
      <c r="H28" s="77"/>
      <c r="I28" s="77"/>
      <c r="J28" s="77"/>
      <c r="K28" s="77"/>
      <c r="L28" s="77"/>
      <c r="M28" s="77"/>
      <c r="N28" s="77"/>
      <c r="O28" s="77"/>
      <c r="P28" s="77"/>
      <c r="Q28" s="77"/>
      <c r="R28" s="77"/>
      <c r="S28" s="77"/>
      <c r="T28" s="494"/>
    </row>
    <row r="29" spans="1:20" s="497" customFormat="1">
      <c r="A29" s="495" t="str">
        <f>_3_!E56</f>
        <v>SANTÉ RESPIRATOIRE</v>
      </c>
      <c r="B29" s="495" t="str">
        <f>_3_!F56</f>
        <v>RESPIRATORY HEALTH /(Rhinitis)</v>
      </c>
      <c r="C29" s="74"/>
      <c r="D29" s="75" t="s">
        <v>2993</v>
      </c>
      <c r="E29" s="76"/>
      <c r="F29" s="77">
        <f>_3_!K56</f>
        <v>0</v>
      </c>
      <c r="G29" s="77">
        <f>_3_!L56</f>
        <v>0</v>
      </c>
      <c r="H29" s="77" t="str">
        <f>_3_!M56</f>
        <v>x</v>
      </c>
      <c r="I29" s="77">
        <f>_3_!N56</f>
        <v>0</v>
      </c>
      <c r="J29" s="77">
        <f>_3_!O56</f>
        <v>0</v>
      </c>
      <c r="K29" s="77">
        <f>_3_!P56</f>
        <v>0</v>
      </c>
      <c r="L29" s="77">
        <f>_3_!Q56</f>
        <v>0</v>
      </c>
      <c r="M29" s="77">
        <f>_3_!R56</f>
        <v>0</v>
      </c>
      <c r="N29" s="77">
        <f>_3_!S56</f>
        <v>0</v>
      </c>
      <c r="O29" s="77"/>
      <c r="P29" s="77"/>
      <c r="Q29" s="77"/>
      <c r="R29" s="77"/>
      <c r="S29" s="77" t="str">
        <f>_3_!W56</f>
        <v>x</v>
      </c>
      <c r="T29" s="494"/>
    </row>
    <row r="30" spans="1:20" s="497" customFormat="1">
      <c r="A30" s="495" t="str">
        <f>_9_!E124</f>
        <v>SPIROMETRIE</v>
      </c>
      <c r="B30" s="495" t="str">
        <f>_9_!F124</f>
        <v>SPIROMETRY</v>
      </c>
      <c r="C30" s="74" t="s">
        <v>2996</v>
      </c>
      <c r="D30" s="75" t="s">
        <v>2999</v>
      </c>
      <c r="E30" s="76" t="str">
        <f>_9_!K124</f>
        <v>x</v>
      </c>
      <c r="F30" s="77"/>
      <c r="G30" s="77"/>
      <c r="H30" s="77"/>
      <c r="I30" s="77"/>
      <c r="J30" s="77"/>
      <c r="K30" s="77"/>
      <c r="L30" s="77"/>
      <c r="M30" s="77"/>
      <c r="N30" s="77"/>
      <c r="O30" s="77"/>
      <c r="P30" s="77"/>
      <c r="Q30" s="77"/>
      <c r="R30" s="77"/>
      <c r="S30" s="77"/>
      <c r="T30" s="494"/>
    </row>
    <row r="31" spans="1:20" s="497" customFormat="1">
      <c r="A31" s="495" t="s">
        <v>3005</v>
      </c>
      <c r="B31" s="495" t="s">
        <v>3028</v>
      </c>
      <c r="C31" s="74" t="s">
        <v>2991</v>
      </c>
      <c r="D31" s="75"/>
      <c r="E31" s="76"/>
      <c r="F31" s="77"/>
      <c r="G31" s="77"/>
      <c r="H31" s="77"/>
      <c r="I31" s="77"/>
      <c r="J31" s="77"/>
      <c r="K31" s="77"/>
      <c r="L31" s="77"/>
      <c r="M31" s="77"/>
      <c r="N31" s="77"/>
      <c r="O31" s="77"/>
      <c r="P31" s="77"/>
      <c r="Q31" s="77"/>
      <c r="R31" s="77"/>
      <c r="S31" s="77"/>
      <c r="T31" s="494"/>
    </row>
    <row r="32" spans="1:20" s="497" customFormat="1">
      <c r="A32" s="495" t="str">
        <f>_3_!E33</f>
        <v>TROUBLES DU TRANSIT</v>
      </c>
      <c r="B32" s="495" t="str">
        <f>_3_!F33</f>
        <v>TRANSIT DISORDERS</v>
      </c>
      <c r="C32" s="74"/>
      <c r="D32" s="75" t="s">
        <v>2993</v>
      </c>
      <c r="E32" s="79"/>
      <c r="F32" s="77">
        <f>_3_!K33</f>
        <v>0</v>
      </c>
      <c r="G32" s="77" t="str">
        <f>_3_!L33</f>
        <v>x</v>
      </c>
      <c r="H32" s="77">
        <f>_3_!M33</f>
        <v>0</v>
      </c>
      <c r="I32" s="77">
        <f>_3_!N33</f>
        <v>0</v>
      </c>
      <c r="J32" s="77">
        <f>_3_!O33</f>
        <v>0</v>
      </c>
      <c r="K32" s="77">
        <f>_3_!P33</f>
        <v>0</v>
      </c>
      <c r="L32" s="77">
        <f>_3_!Q33</f>
        <v>0</v>
      </c>
      <c r="M32" s="77">
        <f>_3_!R33</f>
        <v>0</v>
      </c>
      <c r="N32" s="77">
        <f>_3_!S33</f>
        <v>0</v>
      </c>
      <c r="O32" s="77"/>
      <c r="P32" s="77"/>
      <c r="Q32" s="77"/>
      <c r="R32" s="77"/>
      <c r="S32" s="77"/>
      <c r="T32" s="494"/>
    </row>
    <row r="33" spans="1:20" s="497" customFormat="1">
      <c r="A33" s="495" t="str">
        <f>_3_!E37</f>
        <v>TROUBLES URINAIRES</v>
      </c>
      <c r="B33" s="495" t="str">
        <f>_3_!F37</f>
        <v>URINARY DISORDERS</v>
      </c>
      <c r="C33" s="74"/>
      <c r="D33" s="75" t="s">
        <v>2993</v>
      </c>
      <c r="E33" s="76"/>
      <c r="F33" s="77">
        <f>_3_!K37</f>
        <v>0</v>
      </c>
      <c r="G33" s="77">
        <f>_3_!L37</f>
        <v>0</v>
      </c>
      <c r="H33" s="77" t="str">
        <f>_3_!M37</f>
        <v>x</v>
      </c>
      <c r="I33" s="77">
        <f>_3_!N37</f>
        <v>0</v>
      </c>
      <c r="J33" s="77">
        <f>_3_!O37</f>
        <v>0</v>
      </c>
      <c r="K33" s="77">
        <f>_3_!P37</f>
        <v>0</v>
      </c>
      <c r="L33" s="77">
        <f>_3_!Q37</f>
        <v>0</v>
      </c>
      <c r="M33" s="77">
        <f>_3_!R37</f>
        <v>0</v>
      </c>
      <c r="N33" s="77">
        <f>_3_!S37</f>
        <v>0</v>
      </c>
      <c r="O33" s="77"/>
      <c r="P33" s="77"/>
      <c r="Q33" s="77"/>
      <c r="R33" s="77"/>
      <c r="S33" s="77"/>
      <c r="T33" s="494"/>
    </row>
    <row r="34" spans="1:20" s="497" customFormat="1">
      <c r="A34" s="495" t="str">
        <f>_3_!E51</f>
        <v>INFECTIONS URINAIRES</v>
      </c>
      <c r="B34" s="495" t="str">
        <f>_3_!F51</f>
        <v>URINARY INFECTIONS</v>
      </c>
      <c r="C34" s="74"/>
      <c r="D34" s="75" t="s">
        <v>2993</v>
      </c>
      <c r="E34" s="76"/>
      <c r="F34" s="77">
        <f>_3_!K51</f>
        <v>0</v>
      </c>
      <c r="G34" s="77">
        <f>_3_!L51</f>
        <v>0</v>
      </c>
      <c r="H34" s="77">
        <f>_3_!M51</f>
        <v>0</v>
      </c>
      <c r="I34" s="77">
        <f>_3_!N51</f>
        <v>0</v>
      </c>
      <c r="J34" s="77">
        <f>_3_!O51</f>
        <v>0</v>
      </c>
      <c r="K34" s="77">
        <f>_3_!P51</f>
        <v>0</v>
      </c>
      <c r="L34" s="77">
        <f>_3_!Q51</f>
        <v>0</v>
      </c>
      <c r="M34" s="77">
        <f>_3_!R51</f>
        <v>0</v>
      </c>
      <c r="N34" s="77">
        <f>_3_!S51</f>
        <v>0</v>
      </c>
      <c r="O34" s="77" t="str">
        <f>_3_!T51</f>
        <v>x</v>
      </c>
      <c r="P34" s="77">
        <f>_3_!U51</f>
        <v>0</v>
      </c>
      <c r="Q34" s="77"/>
      <c r="R34" s="77"/>
      <c r="S34" s="77"/>
      <c r="T34" s="494"/>
    </row>
    <row r="35" spans="1:20" s="497" customFormat="1">
      <c r="A35" s="495" t="str">
        <f>_9_!E45</f>
        <v>RECUEIL BIOLOGIE (recueil urinaire)</v>
      </c>
      <c r="B35" s="495" t="str">
        <f>_9_!F45</f>
        <v>BIOLOGY COLLECTION (urine collection)</v>
      </c>
      <c r="C35" s="74" t="s">
        <v>2996</v>
      </c>
      <c r="D35" s="75" t="s">
        <v>2999</v>
      </c>
      <c r="E35" s="76" t="str">
        <f>_9_!K45</f>
        <v>x</v>
      </c>
      <c r="F35" s="77"/>
      <c r="G35" s="77"/>
      <c r="H35" s="77"/>
      <c r="I35" s="77"/>
      <c r="J35" s="77"/>
      <c r="K35" s="77"/>
      <c r="L35" s="77"/>
      <c r="M35" s="77"/>
      <c r="N35" s="77"/>
      <c r="O35" s="77"/>
      <c r="P35" s="77"/>
      <c r="Q35" s="77"/>
      <c r="R35" s="77"/>
      <c r="S35" s="77"/>
      <c r="T35" s="494"/>
    </row>
    <row r="36" spans="1:20" s="497" customFormat="1">
      <c r="A36" s="495" t="str">
        <f>_3_!E151</f>
        <v>SANTÉ DENTAIRE</v>
      </c>
      <c r="B36" s="495" t="str">
        <f>_3_!F151</f>
        <v>DENTAL HEALTH</v>
      </c>
      <c r="C36" s="74"/>
      <c r="D36" s="75" t="s">
        <v>2993</v>
      </c>
      <c r="E36" s="76"/>
      <c r="F36" s="77">
        <f>_3_!K151</f>
        <v>0</v>
      </c>
      <c r="G36" s="77">
        <f>_3_!L151</f>
        <v>0</v>
      </c>
      <c r="H36" s="77">
        <f>_3_!M151</f>
        <v>0</v>
      </c>
      <c r="I36" s="77">
        <f>_3_!N151</f>
        <v>0</v>
      </c>
      <c r="J36" s="77">
        <f>_3_!O151</f>
        <v>0</v>
      </c>
      <c r="K36" s="77">
        <f>_3_!P151</f>
        <v>0</v>
      </c>
      <c r="L36" s="77" t="str">
        <f>_3_!Q151</f>
        <v>x</v>
      </c>
      <c r="M36" s="77">
        <f>_3_!R151</f>
        <v>0</v>
      </c>
      <c r="N36" s="77">
        <f>_3_!S151</f>
        <v>0</v>
      </c>
      <c r="O36" s="77">
        <f>_3_!T151</f>
        <v>0</v>
      </c>
      <c r="P36" s="77" t="e">
        <f>_3_!#REF!</f>
        <v>#REF!</v>
      </c>
      <c r="Q36" s="77">
        <f>_3_!U151</f>
        <v>0</v>
      </c>
      <c r="R36" s="77">
        <f>_3_!V151</f>
        <v>0</v>
      </c>
      <c r="S36" s="77"/>
      <c r="T36" s="494"/>
    </row>
    <row r="37" spans="1:20" s="497" customFormat="1">
      <c r="A37" s="495" t="str">
        <f>_9_!E174</f>
        <v xml:space="preserve">DENTS </v>
      </c>
      <c r="B37" s="495" t="str">
        <f>_9_!F174</f>
        <v>TEETH - NON-REFUNDED TREATMENT</v>
      </c>
      <c r="C37" s="74" t="s">
        <v>2996</v>
      </c>
      <c r="D37" s="75" t="s">
        <v>2999</v>
      </c>
      <c r="E37" s="76" t="str">
        <f>_9_!K174</f>
        <v>x</v>
      </c>
      <c r="F37" s="77"/>
      <c r="G37" s="77"/>
      <c r="H37" s="77"/>
      <c r="I37" s="77"/>
      <c r="J37" s="77"/>
      <c r="K37" s="77"/>
      <c r="L37" s="77"/>
      <c r="M37" s="77"/>
      <c r="N37" s="77"/>
      <c r="O37" s="77"/>
      <c r="P37" s="77"/>
      <c r="Q37" s="77"/>
      <c r="R37" s="77"/>
      <c r="S37" s="77"/>
      <c r="T37" s="494"/>
    </row>
    <row r="38" spans="1:20" s="497" customFormat="1">
      <c r="A38" s="495" t="str">
        <f>_3_!E193</f>
        <v>TROUBLES DE L'ÉPIDERME (PEAU ET MALADIES CUTANÉES)</v>
      </c>
      <c r="B38" s="495" t="str">
        <f>_3_!F193</f>
        <v>SKIN AND SKIN DISEASES</v>
      </c>
      <c r="C38" s="74"/>
      <c r="D38" s="75" t="s">
        <v>2993</v>
      </c>
      <c r="E38" s="76"/>
      <c r="F38" s="77">
        <f>_3_!K193</f>
        <v>0</v>
      </c>
      <c r="G38" s="77">
        <f>_3_!L193</f>
        <v>0</v>
      </c>
      <c r="H38" s="77">
        <f>_3_!M193</f>
        <v>0</v>
      </c>
      <c r="I38" s="77">
        <f>_3_!N193</f>
        <v>0</v>
      </c>
      <c r="J38" s="77">
        <f>_3_!O193</f>
        <v>0</v>
      </c>
      <c r="K38" s="77">
        <f>_3_!P193</f>
        <v>0</v>
      </c>
      <c r="L38" s="77">
        <f>_3_!Q193</f>
        <v>0</v>
      </c>
      <c r="M38" s="77" t="str">
        <f>_3_!R193</f>
        <v>x</v>
      </c>
      <c r="N38" s="77">
        <f>_3_!S193</f>
        <v>0</v>
      </c>
      <c r="O38" s="77">
        <f>_3_!T193</f>
        <v>0</v>
      </c>
      <c r="P38" s="77" t="e">
        <f>_3_!#REF!</f>
        <v>#REF!</v>
      </c>
      <c r="Q38" s="77">
        <f>_3_!U193</f>
        <v>0</v>
      </c>
      <c r="R38" s="77">
        <f>_3_!V193</f>
        <v>0</v>
      </c>
      <c r="S38" s="77" t="str">
        <f>_3_!W193</f>
        <v>x</v>
      </c>
      <c r="T38" s="494"/>
    </row>
    <row r="39" spans="1:20" s="497" customFormat="1">
      <c r="A39" s="495" t="str">
        <f>_2_!E81</f>
        <v>SOMMEIL</v>
      </c>
      <c r="B39" s="495" t="str">
        <f>_2_!F81</f>
        <v>SLEEP</v>
      </c>
      <c r="C39" s="74" t="s">
        <v>2991</v>
      </c>
      <c r="D39" s="75" t="s">
        <v>2992</v>
      </c>
      <c r="E39" s="76"/>
      <c r="F39" s="77" t="str">
        <f>_2_!K81</f>
        <v>x</v>
      </c>
      <c r="G39" s="77" t="str">
        <f>_2_!L81</f>
        <v>x</v>
      </c>
      <c r="H39" s="77">
        <f>_2_!M81</f>
        <v>0</v>
      </c>
      <c r="I39" s="77" t="str">
        <f>_2_!N81</f>
        <v>x</v>
      </c>
      <c r="J39" s="77">
        <f>_2_!O81</f>
        <v>0</v>
      </c>
      <c r="K39" s="77">
        <f>_2_!P81</f>
        <v>0</v>
      </c>
      <c r="L39" s="77" t="str">
        <f>_2_!Q81</f>
        <v>x</v>
      </c>
      <c r="M39" s="77">
        <f>_2_!R81</f>
        <v>0</v>
      </c>
      <c r="N39" s="77">
        <f>_2_!S81</f>
        <v>0</v>
      </c>
      <c r="O39" s="77" t="str">
        <f>_2_!T81</f>
        <v>x</v>
      </c>
      <c r="P39" s="77" t="e">
        <f>_2_!#REF!</f>
        <v>#REF!</v>
      </c>
      <c r="Q39" s="77">
        <f>_2_!U81</f>
        <v>0</v>
      </c>
      <c r="R39" s="77">
        <f>_2_!V81</f>
        <v>0</v>
      </c>
      <c r="S39" s="77" t="str">
        <f>_2_!W81</f>
        <v>x</v>
      </c>
      <c r="T39" s="494"/>
    </row>
    <row r="40" spans="1:20" s="497" customFormat="1">
      <c r="A40" s="496" t="str">
        <f>_3_!E342</f>
        <v>INFECTION A LA COVID 19</v>
      </c>
      <c r="B40" s="496" t="str">
        <f>_3_!F342</f>
        <v>COVID INFECTION</v>
      </c>
      <c r="C40" s="74"/>
      <c r="D40" s="75" t="s">
        <v>2993</v>
      </c>
      <c r="E40" s="79"/>
      <c r="F40" s="77">
        <f>_3_!K342</f>
        <v>0</v>
      </c>
      <c r="G40" s="77">
        <f>_3_!L342</f>
        <v>0</v>
      </c>
      <c r="H40" s="77">
        <f>_3_!M342</f>
        <v>0</v>
      </c>
      <c r="I40" s="77">
        <f>_3_!N342</f>
        <v>0</v>
      </c>
      <c r="J40" s="77">
        <f>_3_!O342</f>
        <v>0</v>
      </c>
      <c r="K40" s="77">
        <f>_3_!P342</f>
        <v>0</v>
      </c>
      <c r="L40" s="77">
        <f>_3_!Q342</f>
        <v>0</v>
      </c>
      <c r="M40" s="77">
        <f>_3_!R342</f>
        <v>0</v>
      </c>
      <c r="N40" s="77">
        <f>_3_!S342</f>
        <v>0</v>
      </c>
      <c r="O40" s="77">
        <f>_3_!T342</f>
        <v>0</v>
      </c>
      <c r="P40" s="77" t="e">
        <f>_3_!#REF!</f>
        <v>#REF!</v>
      </c>
      <c r="Q40" s="77" t="str">
        <f>_3_!U342</f>
        <v>x</v>
      </c>
      <c r="R40" s="77">
        <f>_3_!V342</f>
        <v>0</v>
      </c>
      <c r="S40" s="77"/>
      <c r="T40" s="494"/>
    </row>
    <row r="41" spans="1:20" s="497" customFormat="1">
      <c r="A41" s="78" t="s">
        <v>3008</v>
      </c>
      <c r="B41" s="78" t="s">
        <v>3009</v>
      </c>
      <c r="C41" s="74" t="s">
        <v>2991</v>
      </c>
      <c r="D41" s="75" t="s">
        <v>2993</v>
      </c>
      <c r="E41" s="76"/>
      <c r="F41" s="77"/>
      <c r="G41" s="77"/>
      <c r="H41" s="77"/>
      <c r="I41" s="77"/>
      <c r="J41" s="77"/>
      <c r="K41" s="77"/>
      <c r="L41" s="77"/>
      <c r="M41" s="77"/>
      <c r="N41" s="77"/>
      <c r="O41" s="77"/>
      <c r="P41" s="77"/>
      <c r="Q41" s="77"/>
      <c r="R41" s="77" t="str">
        <f>_3_!V367</f>
        <v>x</v>
      </c>
      <c r="S41" s="77" t="str">
        <f>_3_!W367</f>
        <v>x</v>
      </c>
      <c r="T41" s="494"/>
    </row>
    <row r="42" spans="1:20" s="497" customFormat="1">
      <c r="A42" s="495" t="str">
        <f>_2_!E173</f>
        <v>DIFFICULTÉ À OBTENIR UNE GROSSESSE</v>
      </c>
      <c r="B42" s="495" t="str">
        <f>_2_!F173</f>
        <v>DIFFICULTY GETTING PREGNANT</v>
      </c>
      <c r="C42" s="74"/>
      <c r="D42" s="75" t="s">
        <v>2992</v>
      </c>
      <c r="E42" s="76"/>
      <c r="F42" s="77" t="str">
        <f>_2_!K173</f>
        <v>x</v>
      </c>
      <c r="G42" s="77" t="str">
        <f>_2_!L173</f>
        <v>x</v>
      </c>
      <c r="H42" s="77" t="str">
        <f>_2_!M173</f>
        <v>x</v>
      </c>
      <c r="I42" s="77" t="str">
        <f>_2_!N173</f>
        <v>x</v>
      </c>
      <c r="J42" s="77">
        <f>_2_!O173</f>
        <v>0</v>
      </c>
      <c r="K42" s="77">
        <f>_2_!P173</f>
        <v>0</v>
      </c>
      <c r="L42" s="77">
        <f>_2_!Q173</f>
        <v>0</v>
      </c>
      <c r="M42" s="77">
        <f>_2_!R173</f>
        <v>0</v>
      </c>
      <c r="N42" s="77">
        <f>_2_!S173</f>
        <v>0</v>
      </c>
      <c r="O42" s="77">
        <f>_2_!T173</f>
        <v>0</v>
      </c>
      <c r="P42" s="77" t="e">
        <f>_2_!#REF!</f>
        <v>#REF!</v>
      </c>
      <c r="Q42" s="77">
        <f>_2_!U173</f>
        <v>0</v>
      </c>
      <c r="R42" s="77"/>
      <c r="S42" s="77" t="str">
        <f>_2_!W173</f>
        <v>x</v>
      </c>
      <c r="T42" s="494"/>
    </row>
    <row r="43" spans="1:20" s="497" customFormat="1">
      <c r="A43" s="495" t="str">
        <f>_6_!E3</f>
        <v>SANTÉ DES FEMMES</v>
      </c>
      <c r="B43" s="495" t="str">
        <f>_6_!F3</f>
        <v>WOMEN HEALTH</v>
      </c>
      <c r="C43" s="74" t="s">
        <v>2992</v>
      </c>
      <c r="D43" s="75" t="s">
        <v>2996</v>
      </c>
      <c r="E43" s="76"/>
      <c r="F43" s="77" t="str">
        <f>_6_!K3</f>
        <v>x</v>
      </c>
      <c r="G43" s="77" t="str">
        <f>_6_!L3</f>
        <v>x</v>
      </c>
      <c r="H43" s="77" t="str">
        <f>_6_!M3</f>
        <v>x</v>
      </c>
      <c r="I43" s="77" t="str">
        <f>_6_!N3</f>
        <v>x</v>
      </c>
      <c r="J43" s="77" t="str">
        <f>_6_!O3</f>
        <v>x</v>
      </c>
      <c r="K43" s="77" t="str">
        <f>_6_!P3</f>
        <v>x</v>
      </c>
      <c r="L43" s="77">
        <f>_6_!Q3</f>
        <v>0</v>
      </c>
      <c r="M43" s="77" t="str">
        <f>_6_!R3</f>
        <v>x</v>
      </c>
      <c r="N43" s="77" t="str">
        <f>_6_!S3</f>
        <v>x</v>
      </c>
      <c r="O43" s="77" t="str">
        <f>_6_!T3</f>
        <v>x</v>
      </c>
      <c r="P43" s="77" t="e">
        <f>_6_!#REF!</f>
        <v>#REF!</v>
      </c>
      <c r="Q43" s="77" t="str">
        <f>_6_!U3</f>
        <v>x</v>
      </c>
      <c r="R43" s="77" t="str">
        <f>_6_!V3</f>
        <v>x</v>
      </c>
      <c r="S43" s="77" t="str">
        <f>_6_!W3</f>
        <v>x</v>
      </c>
      <c r="T43" s="494"/>
    </row>
    <row r="44" spans="1:20" s="497" customFormat="1">
      <c r="A44" s="495" t="str">
        <f>_1_!E122</f>
        <v>INTERNET ET SANTÉ</v>
      </c>
      <c r="B44" s="495" t="str">
        <f>_1_!F122</f>
        <v>INTERNET AND HEALTH</v>
      </c>
      <c r="C44" s="74"/>
      <c r="D44" s="75" t="s">
        <v>2991</v>
      </c>
      <c r="E44" s="76"/>
      <c r="F44" s="77">
        <f>_1_!K122</f>
        <v>0</v>
      </c>
      <c r="G44" s="77">
        <f>_1_!L122</f>
        <v>0</v>
      </c>
      <c r="H44" s="77">
        <f>_1_!M122</f>
        <v>0</v>
      </c>
      <c r="I44" s="77">
        <f>_1_!N122</f>
        <v>0</v>
      </c>
      <c r="J44" s="77" t="str">
        <f>_1_!O122</f>
        <v>x</v>
      </c>
      <c r="K44" s="77">
        <f>_1_!P122</f>
        <v>0</v>
      </c>
      <c r="L44" s="77">
        <f>_1_!Q122</f>
        <v>0</v>
      </c>
      <c r="M44" s="77">
        <f>_1_!R122</f>
        <v>0</v>
      </c>
      <c r="N44" s="77">
        <f>_1_!S122</f>
        <v>0</v>
      </c>
      <c r="O44" s="77">
        <f>_1_!T122</f>
        <v>0</v>
      </c>
      <c r="P44" s="77" t="e">
        <f>_1_!#REF!</f>
        <v>#REF!</v>
      </c>
      <c r="Q44" s="77">
        <f>_1_!U122</f>
        <v>0</v>
      </c>
      <c r="R44" s="77">
        <f>_1_!V122</f>
        <v>0</v>
      </c>
      <c r="S44" s="77"/>
      <c r="T44" s="494"/>
    </row>
    <row r="45" spans="1:20" s="497" customFormat="1">
      <c r="A45" s="495" t="str">
        <f>_6_!E32</f>
        <v>POUR LES 45 ANS ET PLUS : IADL [Autoquestionnaire]</v>
      </c>
      <c r="B45" s="495" t="str">
        <f>_6_!F32</f>
        <v>FOR THE OVER 45's : IADL [Self-questionnaire]</v>
      </c>
      <c r="C45" s="74"/>
      <c r="D45" s="75" t="s">
        <v>3043</v>
      </c>
      <c r="E45" s="76"/>
      <c r="F45" s="77">
        <f>_6_!K32</f>
        <v>0</v>
      </c>
      <c r="G45" s="77">
        <f>_6_!L32</f>
        <v>0</v>
      </c>
      <c r="H45" s="77">
        <f>_6_!M32</f>
        <v>0</v>
      </c>
      <c r="I45" s="77">
        <f>_6_!N32</f>
        <v>0</v>
      </c>
      <c r="J45" s="77" t="str">
        <f>_6_!O32</f>
        <v>x</v>
      </c>
      <c r="K45" s="77" t="str">
        <f>_6_!P32</f>
        <v>x</v>
      </c>
      <c r="L45" s="77">
        <f>_6_!Q32</f>
        <v>0</v>
      </c>
      <c r="M45" s="77">
        <f>_6_!R32</f>
        <v>0</v>
      </c>
      <c r="N45" s="77" t="str">
        <f>_6_!S32</f>
        <v>x</v>
      </c>
      <c r="O45" s="77">
        <f>_6_!T32</f>
        <v>0</v>
      </c>
      <c r="P45" s="77">
        <f>_6_!U32</f>
        <v>0</v>
      </c>
      <c r="Q45" s="77"/>
      <c r="R45" s="77" t="str">
        <f>_6_!V32</f>
        <v>x</v>
      </c>
      <c r="S45" s="77"/>
      <c r="T45" s="494"/>
    </row>
    <row r="46" spans="1:20" s="497" customFormat="1">
      <c r="A46" s="495" t="str">
        <f>_10_!E35</f>
        <v>POUR LES 45 ANS ET PLUS : IADL</v>
      </c>
      <c r="B46" s="495" t="str">
        <f>_10_!F35</f>
        <v>FOR 45 AND OVER: IADL</v>
      </c>
      <c r="C46" s="74" t="s">
        <v>2997</v>
      </c>
      <c r="D46" s="75" t="s">
        <v>3000</v>
      </c>
      <c r="E46" s="76" t="str">
        <f>_10_!N35</f>
        <v>x</v>
      </c>
      <c r="F46" s="77"/>
      <c r="G46" s="77"/>
      <c r="H46" s="77"/>
      <c r="I46" s="77"/>
      <c r="J46" s="77"/>
      <c r="K46" s="77"/>
      <c r="L46" s="77"/>
      <c r="M46" s="77"/>
      <c r="N46" s="77"/>
      <c r="O46" s="77"/>
      <c r="P46" s="77"/>
      <c r="Q46" s="77"/>
      <c r="R46" s="77"/>
      <c r="S46" s="77"/>
      <c r="T46" s="494"/>
    </row>
    <row r="47" spans="1:20" s="497" customFormat="1">
      <c r="A47" s="495" t="str">
        <f>_10_!E44</f>
        <v>POUR LES 45 ANS ET PLUS : TESTS COGNITIFS</v>
      </c>
      <c r="B47" s="495" t="str">
        <f>_10_!F44</f>
        <v>FOR 45 AND OVER: COGNITIVE TESTS</v>
      </c>
      <c r="C47" s="74" t="s">
        <v>2997</v>
      </c>
      <c r="D47" s="75" t="s">
        <v>3000</v>
      </c>
      <c r="E47" s="76" t="str">
        <f>_10_!N44</f>
        <v>x</v>
      </c>
      <c r="F47" s="77"/>
      <c r="G47" s="77"/>
      <c r="H47" s="77"/>
      <c r="I47" s="77"/>
      <c r="J47" s="77"/>
      <c r="K47" s="77"/>
      <c r="L47" s="77"/>
      <c r="M47" s="77"/>
      <c r="N47" s="77"/>
      <c r="O47" s="77"/>
      <c r="P47" s="77"/>
      <c r="Q47" s="77"/>
      <c r="R47" s="77"/>
      <c r="S47" s="77"/>
      <c r="T47" s="494"/>
    </row>
    <row r="48" spans="1:20" s="497" customFormat="1">
      <c r="A48" s="495" t="str">
        <f>_10_!E171</f>
        <v>POUR LES 45 ANS ET PLUS : TESTS PHYSIQUES</v>
      </c>
      <c r="B48" s="495" t="str">
        <f>_10_!F171</f>
        <v>FOR 45 AND OVER: PHYSICAL TESTS</v>
      </c>
      <c r="C48" s="74" t="s">
        <v>2997</v>
      </c>
      <c r="D48" s="75" t="s">
        <v>3000</v>
      </c>
      <c r="E48" s="76" t="str">
        <f>_10_!N171</f>
        <v>x</v>
      </c>
      <c r="F48" s="77"/>
      <c r="G48" s="77"/>
      <c r="H48" s="77"/>
      <c r="I48" s="77"/>
      <c r="J48" s="77"/>
      <c r="K48" s="77"/>
      <c r="L48" s="77"/>
      <c r="M48" s="77"/>
      <c r="N48" s="77"/>
      <c r="O48" s="77"/>
      <c r="P48" s="77"/>
      <c r="Q48" s="77"/>
      <c r="R48" s="77"/>
      <c r="S48" s="77"/>
      <c r="T48" s="494"/>
    </row>
    <row r="49" spans="1:20" s="497" customFormat="1">
      <c r="A49" s="496" t="str">
        <f>_2_!E175</f>
        <v>LIMITATIONS PHYSIQUES</v>
      </c>
      <c r="B49" s="496" t="str">
        <f>_2_!F175</f>
        <v>PHYSICAL LIMITATIONS</v>
      </c>
      <c r="C49" s="74" t="s">
        <v>2991</v>
      </c>
      <c r="D49" s="75" t="s">
        <v>2992</v>
      </c>
      <c r="E49" s="79"/>
      <c r="F49" s="77" t="str">
        <f>_2_!K175</f>
        <v>x</v>
      </c>
      <c r="G49" s="77" t="str">
        <f>_2_!L175</f>
        <v>x</v>
      </c>
      <c r="H49" s="77" t="str">
        <f>_2_!M175</f>
        <v>x</v>
      </c>
      <c r="I49" s="77" t="str">
        <f>_2_!N175</f>
        <v>x</v>
      </c>
      <c r="J49" s="77">
        <f>_2_!O175</f>
        <v>0</v>
      </c>
      <c r="K49" s="77">
        <f>_2_!P175</f>
        <v>0</v>
      </c>
      <c r="L49" s="77">
        <f>_2_!Q175</f>
        <v>0</v>
      </c>
      <c r="M49" s="77" t="str">
        <f>_2_!R175</f>
        <v>x</v>
      </c>
      <c r="N49" s="77" t="str">
        <f>_2_!S175</f>
        <v>x</v>
      </c>
      <c r="O49" s="77" t="str">
        <f>_2_!T175</f>
        <v>x</v>
      </c>
      <c r="P49" s="77" t="e">
        <f>_2_!#REF!</f>
        <v>#REF!</v>
      </c>
      <c r="Q49" s="77" t="str">
        <f>_2_!U175</f>
        <v>x</v>
      </c>
      <c r="R49" s="77" t="str">
        <f>_2_!V175</f>
        <v>x</v>
      </c>
      <c r="S49" s="77" t="str">
        <f>_2_!W175</f>
        <v>x</v>
      </c>
      <c r="T49" s="494"/>
    </row>
    <row r="50" spans="1:20" s="497" customFormat="1">
      <c r="A50" s="495" t="str">
        <f>_2_!E186</f>
        <v>SANTÉ PERÇUE</v>
      </c>
      <c r="B50" s="495" t="str">
        <f>_2_!F186</f>
        <v>PERCEIVED HEALTH</v>
      </c>
      <c r="C50" s="74" t="s">
        <v>2991</v>
      </c>
      <c r="D50" s="75" t="s">
        <v>2992</v>
      </c>
      <c r="E50" s="76"/>
      <c r="F50" s="77" t="str">
        <f>_2_!K186</f>
        <v>x</v>
      </c>
      <c r="G50" s="77" t="str">
        <f>_2_!L186</f>
        <v>x</v>
      </c>
      <c r="H50" s="77" t="str">
        <f>_2_!M186</f>
        <v>x</v>
      </c>
      <c r="I50" s="77" t="str">
        <f>_2_!N186</f>
        <v>x</v>
      </c>
      <c r="J50" s="77" t="str">
        <f>_2_!O186</f>
        <v>x</v>
      </c>
      <c r="K50" s="77" t="str">
        <f>_2_!P186</f>
        <v>x</v>
      </c>
      <c r="L50" s="77" t="str">
        <f>_2_!Q186</f>
        <v>x</v>
      </c>
      <c r="M50" s="77" t="str">
        <f>_2_!R186</f>
        <v>x</v>
      </c>
      <c r="N50" s="77" t="str">
        <f>_2_!S186</f>
        <v>x</v>
      </c>
      <c r="O50" s="77" t="str">
        <f>_2_!T186</f>
        <v>x</v>
      </c>
      <c r="P50" s="77" t="e">
        <f>_2_!#REF!</f>
        <v>#REF!</v>
      </c>
      <c r="Q50" s="77" t="str">
        <f>_2_!U186</f>
        <v>x</v>
      </c>
      <c r="R50" s="77" t="str">
        <f>_2_!V186</f>
        <v>x</v>
      </c>
      <c r="S50" s="77" t="str">
        <f>_2_!W186</f>
        <v>x</v>
      </c>
      <c r="T50" s="494"/>
    </row>
    <row r="51" spans="1:20" s="497" customFormat="1">
      <c r="A51" s="495" t="str">
        <f>_2_!E188</f>
        <v>ÉCHELLES DE SATISFACTION</v>
      </c>
      <c r="B51" s="495" t="str">
        <f>_2_!F188</f>
        <v>SATISFACTION SCALES</v>
      </c>
      <c r="C51" s="74"/>
      <c r="D51" s="75" t="s">
        <v>2992</v>
      </c>
      <c r="E51" s="76"/>
      <c r="F51" s="77">
        <f>_2_!K188</f>
        <v>0</v>
      </c>
      <c r="G51" s="77">
        <f>_2_!L188</f>
        <v>0</v>
      </c>
      <c r="H51" s="77">
        <f>_2_!M188</f>
        <v>0</v>
      </c>
      <c r="I51" s="77">
        <f>_2_!N188</f>
        <v>0</v>
      </c>
      <c r="J51" s="77">
        <f>_2_!O188</f>
        <v>0</v>
      </c>
      <c r="K51" s="77">
        <f>_2_!P188</f>
        <v>0</v>
      </c>
      <c r="L51" s="77" t="str">
        <f>_2_!Q188</f>
        <v>x</v>
      </c>
      <c r="M51" s="77" t="str">
        <f>_2_!R188</f>
        <v>x</v>
      </c>
      <c r="N51" s="77" t="str">
        <f>_2_!S188</f>
        <v>x</v>
      </c>
      <c r="O51" s="77" t="str">
        <f>_2_!T188</f>
        <v>x</v>
      </c>
      <c r="P51" s="77" t="e">
        <f>_2_!#REF!</f>
        <v>#REF!</v>
      </c>
      <c r="Q51" s="77" t="str">
        <f>_2_!U188</f>
        <v>x</v>
      </c>
      <c r="R51" s="77" t="str">
        <f>_2_!V188</f>
        <v>x</v>
      </c>
      <c r="S51" s="77" t="str">
        <f>_2_!W188</f>
        <v>x</v>
      </c>
      <c r="T51" s="494"/>
    </row>
    <row r="52" spans="1:20" s="497" customFormat="1">
      <c r="A52" s="495" t="str">
        <f>_2_!E196</f>
        <v>ÉCHELLE CES-D</v>
      </c>
      <c r="B52" s="495" t="str">
        <f>_2_!F196</f>
        <v>CES-D SCALE</v>
      </c>
      <c r="C52" s="74" t="s">
        <v>2991</v>
      </c>
      <c r="D52" s="75" t="s">
        <v>2992</v>
      </c>
      <c r="E52" s="76"/>
      <c r="F52" s="77">
        <f>_2_!K196</f>
        <v>0</v>
      </c>
      <c r="G52" s="77">
        <f>_2_!L196</f>
        <v>0</v>
      </c>
      <c r="H52" s="77">
        <f>_2_!M196</f>
        <v>0</v>
      </c>
      <c r="I52" s="77" t="str">
        <f>_2_!N196</f>
        <v>x</v>
      </c>
      <c r="J52" s="77">
        <f>_2_!O196</f>
        <v>0</v>
      </c>
      <c r="K52" s="77">
        <f>_2_!P196</f>
        <v>0</v>
      </c>
      <c r="L52" s="77">
        <f>_2_!Q196</f>
        <v>0</v>
      </c>
      <c r="M52" s="77" t="str">
        <f>_2_!R196</f>
        <v>x</v>
      </c>
      <c r="N52" s="77">
        <f>_2_!S196</f>
        <v>0</v>
      </c>
      <c r="O52" s="77">
        <f>_2_!T196</f>
        <v>0</v>
      </c>
      <c r="P52" s="77" t="e">
        <f>_2_!#REF!</f>
        <v>#REF!</v>
      </c>
      <c r="Q52" s="77" t="str">
        <f>_2_!U196</f>
        <v>x</v>
      </c>
      <c r="R52" s="77">
        <f>_2_!V196</f>
        <v>0</v>
      </c>
      <c r="S52" s="77">
        <f>_2_!W196</f>
        <v>0</v>
      </c>
      <c r="T52" s="494"/>
    </row>
    <row r="53" spans="1:20" s="497" customFormat="1">
      <c r="A53" s="495" t="str">
        <f>_2_!E220</f>
        <v>ÉCHELLE GHQ 12</v>
      </c>
      <c r="B53" s="495" t="str">
        <f>_2_!F220</f>
        <v>GHQ 12 SCALE</v>
      </c>
      <c r="C53" s="74"/>
      <c r="D53" s="75" t="s">
        <v>2992</v>
      </c>
      <c r="E53" s="76"/>
      <c r="F53" s="77">
        <f>_2_!K220</f>
        <v>0</v>
      </c>
      <c r="G53" s="77">
        <f>_2_!L220</f>
        <v>0</v>
      </c>
      <c r="H53" s="77">
        <f>_2_!M220</f>
        <v>0</v>
      </c>
      <c r="I53" s="77">
        <f>_2_!N220</f>
        <v>0</v>
      </c>
      <c r="J53" s="77" t="str">
        <f>_2_!O220</f>
        <v>x</v>
      </c>
      <c r="K53" s="77" t="str">
        <f>_2_!P220</f>
        <v>x</v>
      </c>
      <c r="L53" s="77">
        <f>_2_!Q220</f>
        <v>0</v>
      </c>
      <c r="M53" s="77">
        <f>_2_!R220</f>
        <v>0</v>
      </c>
      <c r="N53" s="77" t="str">
        <f>_2_!S220</f>
        <v>x</v>
      </c>
      <c r="O53" s="77">
        <f>_2_!T220</f>
        <v>0</v>
      </c>
      <c r="P53" s="77" t="e">
        <f>_2_!#REF!</f>
        <v>#REF!</v>
      </c>
      <c r="Q53" s="77">
        <f>_2_!U220</f>
        <v>0</v>
      </c>
      <c r="R53" s="77">
        <f>_2_!V220</f>
        <v>0</v>
      </c>
      <c r="S53" s="77"/>
      <c r="T53" s="494"/>
    </row>
    <row r="54" spans="1:20" s="497" customFormat="1">
      <c r="A54" s="495" t="str">
        <f>_2_!E234</f>
        <v>ÉCHELLE SF-12</v>
      </c>
      <c r="B54" s="495" t="str">
        <f>_2_!F234</f>
        <v>SF-12 SCALE</v>
      </c>
      <c r="C54" s="74"/>
      <c r="D54" s="75" t="s">
        <v>2992</v>
      </c>
      <c r="E54" s="76"/>
      <c r="F54" s="77">
        <f>_2_!K234</f>
        <v>0</v>
      </c>
      <c r="G54" s="77">
        <f>_2_!L234</f>
        <v>0</v>
      </c>
      <c r="H54" s="77" t="str">
        <f>_2_!M234</f>
        <v>x</v>
      </c>
      <c r="I54" s="77">
        <f>_2_!N234</f>
        <v>0</v>
      </c>
      <c r="J54" s="77">
        <f>_2_!O234</f>
        <v>0</v>
      </c>
      <c r="K54" s="77">
        <f>_2_!P234</f>
        <v>0</v>
      </c>
      <c r="L54" s="77">
        <f>_2_!Q234</f>
        <v>0</v>
      </c>
      <c r="M54" s="77">
        <f>_2_!R234</f>
        <v>0</v>
      </c>
      <c r="N54" s="77">
        <f>_2_!S234</f>
        <v>0</v>
      </c>
      <c r="O54" s="77">
        <f>_2_!T234</f>
        <v>0</v>
      </c>
      <c r="P54" s="77" t="e">
        <f>_2_!#REF!</f>
        <v>#REF!</v>
      </c>
      <c r="Q54" s="77">
        <f>_2_!U234</f>
        <v>0</v>
      </c>
      <c r="R54" s="77" t="str">
        <f>_2_!V234</f>
        <v>x</v>
      </c>
      <c r="S54" s="77"/>
      <c r="T54" s="494"/>
    </row>
    <row r="55" spans="1:20" s="497" customFormat="1">
      <c r="A55" s="495" t="s">
        <v>4593</v>
      </c>
      <c r="B55" s="495" t="s">
        <v>4917</v>
      </c>
      <c r="C55" s="74"/>
      <c r="D55" s="75" t="s">
        <v>2992</v>
      </c>
      <c r="E55" s="76"/>
      <c r="F55" s="77"/>
      <c r="G55" s="77"/>
      <c r="H55" s="77"/>
      <c r="I55" s="77"/>
      <c r="J55" s="77"/>
      <c r="K55" s="77"/>
      <c r="L55" s="77"/>
      <c r="M55" s="77"/>
      <c r="N55" s="77"/>
      <c r="O55" s="77"/>
      <c r="P55" s="77"/>
      <c r="Q55" s="77"/>
      <c r="R55" s="77"/>
      <c r="S55" s="77" t="str">
        <f>_2_!W253</f>
        <v>x</v>
      </c>
      <c r="T55" s="494"/>
    </row>
    <row r="56" spans="1:20" s="497" customFormat="1">
      <c r="A56" s="495" t="str">
        <f>_4_!E3</f>
        <v>AIDE AU REMPLISSAGE</v>
      </c>
      <c r="B56" s="495" t="str">
        <f>_4_!F3</f>
        <v>HELP FOR FILLING UP</v>
      </c>
      <c r="C56" s="74" t="s">
        <v>2991</v>
      </c>
      <c r="D56" s="75" t="s">
        <v>3015</v>
      </c>
      <c r="E56" s="76" t="s">
        <v>222</v>
      </c>
      <c r="F56" s="77" t="str">
        <f>_4_!K3</f>
        <v>x</v>
      </c>
      <c r="G56" s="77" t="str">
        <f>_4_!L3</f>
        <v>x</v>
      </c>
      <c r="H56" s="77" t="str">
        <f>_4_!M3</f>
        <v>x</v>
      </c>
      <c r="I56" s="77" t="str">
        <f>_4_!N3</f>
        <v>x</v>
      </c>
      <c r="J56" s="77" t="str">
        <f>_4_!O3</f>
        <v>x</v>
      </c>
      <c r="K56" s="77" t="str">
        <f>_4_!P3</f>
        <v>x</v>
      </c>
      <c r="L56" s="77" t="str">
        <f>_4_!Q3</f>
        <v>x</v>
      </c>
      <c r="M56" s="77" t="str">
        <f>_4_!R3</f>
        <v>x</v>
      </c>
      <c r="N56" s="77" t="str">
        <f>_4_!S3</f>
        <v>x</v>
      </c>
      <c r="O56" s="77" t="str">
        <f>_4_!T3</f>
        <v>x</v>
      </c>
      <c r="P56" s="77" t="e">
        <f>_4_!#REF!</f>
        <v>#REF!</v>
      </c>
      <c r="Q56" s="77" t="str">
        <f>_4_!U3</f>
        <v>x</v>
      </c>
      <c r="R56" s="77" t="str">
        <f>_4_!V3</f>
        <v>x</v>
      </c>
      <c r="S56" s="77" t="str">
        <f>_4_!W3</f>
        <v>x</v>
      </c>
      <c r="T56" s="494"/>
    </row>
    <row r="57" spans="1:20" s="497" customFormat="1">
      <c r="A57" s="495" t="str">
        <f>_4_!E5</f>
        <v>ÉVÉNEMENTS DE VIE</v>
      </c>
      <c r="B57" s="495" t="str">
        <f>_4_!F5</f>
        <v>LIFE EVENTS</v>
      </c>
      <c r="C57" s="74"/>
      <c r="D57" s="75" t="s">
        <v>2994</v>
      </c>
      <c r="E57" s="76"/>
      <c r="F57" s="77" t="str">
        <f>_4_!K5</f>
        <v>x</v>
      </c>
      <c r="G57" s="77" t="str">
        <f>_4_!L5</f>
        <v>x</v>
      </c>
      <c r="H57" s="77" t="str">
        <f>_4_!M5</f>
        <v>x</v>
      </c>
      <c r="I57" s="77" t="str">
        <f>_4_!N5</f>
        <v>x</v>
      </c>
      <c r="J57" s="77" t="str">
        <f>_4_!O5</f>
        <v>x</v>
      </c>
      <c r="K57" s="77" t="str">
        <f>_4_!P5</f>
        <v>x</v>
      </c>
      <c r="L57" s="77" t="str">
        <f>_4_!Q5</f>
        <v>x</v>
      </c>
      <c r="M57" s="77" t="str">
        <f>_4_!R5</f>
        <v>x</v>
      </c>
      <c r="N57" s="77" t="str">
        <f>_4_!S5</f>
        <v>x</v>
      </c>
      <c r="O57" s="77" t="str">
        <f>_4_!T5</f>
        <v>x</v>
      </c>
      <c r="P57" s="77" t="e">
        <f>_4_!#REF!</f>
        <v>#REF!</v>
      </c>
      <c r="Q57" s="77" t="str">
        <f>_4_!U5</f>
        <v>x</v>
      </c>
      <c r="R57" s="77" t="str">
        <f>_4_!V5</f>
        <v>x</v>
      </c>
      <c r="S57" s="77" t="str">
        <f>_4_!W5</f>
        <v>x</v>
      </c>
      <c r="T57" s="494"/>
    </row>
    <row r="58" spans="1:20" s="497" customFormat="1">
      <c r="A58" s="495" t="str">
        <f>_4_!E18</f>
        <v>EXPÉRIENCES DÉFAVORABLES PENDANT L'ENFANCE (ACE)</v>
      </c>
      <c r="B58" s="495" t="str">
        <f>_4_!F18</f>
        <v>ADVERSE CHILDHOOD EXPERIENCE (ACE)</v>
      </c>
      <c r="C58" s="74"/>
      <c r="D58" s="75" t="s">
        <v>2994</v>
      </c>
      <c r="E58" s="76"/>
      <c r="F58" s="77">
        <f>_4_!K18</f>
        <v>0</v>
      </c>
      <c r="G58" s="77">
        <f>_4_!L18</f>
        <v>0</v>
      </c>
      <c r="H58" s="77">
        <f>_4_!M18</f>
        <v>0</v>
      </c>
      <c r="I58" s="77">
        <f>_4_!N18</f>
        <v>0</v>
      </c>
      <c r="J58" s="77">
        <f>_4_!O18</f>
        <v>0</v>
      </c>
      <c r="K58" s="77">
        <f>_4_!P18</f>
        <v>0</v>
      </c>
      <c r="L58" s="77">
        <f>_4_!Q18</f>
        <v>0</v>
      </c>
      <c r="M58" s="77">
        <f>_4_!R18</f>
        <v>0</v>
      </c>
      <c r="N58" s="77">
        <f>_4_!S18</f>
        <v>0</v>
      </c>
      <c r="O58" s="77" t="str">
        <f>_4_!T18</f>
        <v>x</v>
      </c>
      <c r="P58" s="77" t="e">
        <f>_4_!#REF!</f>
        <v>#REF!</v>
      </c>
      <c r="Q58" s="77">
        <f>_4_!U18</f>
        <v>0</v>
      </c>
      <c r="R58" s="77">
        <f>_4_!V18</f>
        <v>0</v>
      </c>
      <c r="S58" s="77"/>
      <c r="T58" s="494"/>
    </row>
    <row r="59" spans="1:20" s="497" customFormat="1">
      <c r="A59" s="495" t="str">
        <f>_4_!E53</f>
        <v>SOUTIEN SOCIAL / RELATIONS SOCIALES</v>
      </c>
      <c r="B59" s="495" t="str">
        <f>_4_!F53</f>
        <v>SOCIAL SUPPORT</v>
      </c>
      <c r="C59" s="74"/>
      <c r="D59" s="75" t="s">
        <v>2994</v>
      </c>
      <c r="E59" s="76"/>
      <c r="F59" s="77">
        <f>_4_!K53</f>
        <v>0</v>
      </c>
      <c r="G59" s="77">
        <f>_4_!L53</f>
        <v>0</v>
      </c>
      <c r="H59" s="77">
        <f>_4_!M53</f>
        <v>0</v>
      </c>
      <c r="I59" s="77" t="str">
        <f>_4_!N53</f>
        <v>x</v>
      </c>
      <c r="J59" s="77">
        <f>_4_!O53</f>
        <v>0</v>
      </c>
      <c r="K59" s="77">
        <f>_4_!P53</f>
        <v>0</v>
      </c>
      <c r="L59" s="77">
        <f>_4_!Q53</f>
        <v>0</v>
      </c>
      <c r="M59" s="77">
        <f>_4_!R53</f>
        <v>0</v>
      </c>
      <c r="N59" s="77">
        <f>_4_!S53</f>
        <v>0</v>
      </c>
      <c r="O59" s="77">
        <f>_4_!T53</f>
        <v>0</v>
      </c>
      <c r="P59" s="77" t="e">
        <f>_4_!#REF!</f>
        <v>#REF!</v>
      </c>
      <c r="Q59" s="77">
        <f>_4_!U53</f>
        <v>0</v>
      </c>
      <c r="R59" s="77">
        <f>_4_!V53</f>
        <v>0</v>
      </c>
      <c r="S59" s="77"/>
      <c r="T59" s="494"/>
    </row>
    <row r="60" spans="1:20" s="497" customFormat="1">
      <c r="A60" s="78" t="str">
        <f>_4_!E63</f>
        <v>ANIMAUX DE COMPAGNIE</v>
      </c>
      <c r="B60" s="78" t="str">
        <f>_4_!F63</f>
        <v>PETS</v>
      </c>
      <c r="C60" s="74"/>
      <c r="D60" s="75" t="s">
        <v>2994</v>
      </c>
      <c r="E60" s="76"/>
      <c r="F60" s="77">
        <f>_4_!K63</f>
        <v>0</v>
      </c>
      <c r="G60" s="77">
        <f>_4_!L63</f>
        <v>0</v>
      </c>
      <c r="H60" s="77">
        <f>_4_!M63</f>
        <v>0</v>
      </c>
      <c r="I60" s="77" t="str">
        <f>_4_!N63</f>
        <v>x</v>
      </c>
      <c r="J60" s="77">
        <f>_4_!O63</f>
        <v>0</v>
      </c>
      <c r="K60" s="77">
        <f>_4_!P63</f>
        <v>0</v>
      </c>
      <c r="L60" s="77">
        <f>_4_!Q63</f>
        <v>0</v>
      </c>
      <c r="M60" s="77">
        <f>_4_!R63</f>
        <v>0</v>
      </c>
      <c r="N60" s="77">
        <f>_4_!S63</f>
        <v>0</v>
      </c>
      <c r="O60" s="77" t="str">
        <f>_4_!T63</f>
        <v>x</v>
      </c>
      <c r="P60" s="77" t="e">
        <f>_4_!#REF!</f>
        <v>#REF!</v>
      </c>
      <c r="Q60" s="77">
        <f>_4_!U63</f>
        <v>0</v>
      </c>
      <c r="R60" s="77">
        <f>_4_!V63</f>
        <v>0</v>
      </c>
      <c r="S60" s="77"/>
      <c r="T60" s="494"/>
    </row>
    <row r="61" spans="1:20" s="497" customFormat="1">
      <c r="A61" s="495" t="str">
        <f>_4_!E66</f>
        <v>VIE EN COUPLE</v>
      </c>
      <c r="B61" s="495" t="str">
        <f>_4_!F66</f>
        <v>LIVING AS A COUPLE</v>
      </c>
      <c r="C61" s="74" t="s">
        <v>2991</v>
      </c>
      <c r="D61" s="75" t="s">
        <v>2994</v>
      </c>
      <c r="E61" s="76"/>
      <c r="F61" s="77">
        <f>_4_!K66</f>
        <v>0</v>
      </c>
      <c r="G61" s="77">
        <f>_4_!L66</f>
        <v>0</v>
      </c>
      <c r="H61" s="77" t="str">
        <f>_4_!M66</f>
        <v>x</v>
      </c>
      <c r="I61" s="77" t="str">
        <f>_4_!N66</f>
        <v>x</v>
      </c>
      <c r="J61" s="77" t="str">
        <f>_4_!O66</f>
        <v>x</v>
      </c>
      <c r="K61" s="77" t="str">
        <f>_4_!P66</f>
        <v>x</v>
      </c>
      <c r="L61" s="77" t="str">
        <f>_4_!Q66</f>
        <v>x</v>
      </c>
      <c r="M61" s="77" t="str">
        <f>_4_!R66</f>
        <v>x</v>
      </c>
      <c r="N61" s="77" t="str">
        <f>_4_!S66</f>
        <v>x</v>
      </c>
      <c r="O61" s="77" t="str">
        <f>_4_!T66</f>
        <v>x</v>
      </c>
      <c r="P61" s="77" t="e">
        <f>_4_!#REF!</f>
        <v>#REF!</v>
      </c>
      <c r="Q61" s="77" t="str">
        <f>_4_!U66</f>
        <v>x</v>
      </c>
      <c r="R61" s="77">
        <f>_4_!V66</f>
        <v>0</v>
      </c>
      <c r="S61" s="77" t="str">
        <f>_4_!W66</f>
        <v>x</v>
      </c>
      <c r="T61" s="494"/>
    </row>
    <row r="62" spans="1:20" s="497" customFormat="1">
      <c r="A62" s="495" t="str">
        <f>_4_!E68</f>
        <v>SITUATION MARITALE</v>
      </c>
      <c r="B62" s="495" t="str">
        <f>_4_!F68</f>
        <v>MARITAL STATUS</v>
      </c>
      <c r="C62" s="74" t="s">
        <v>2991</v>
      </c>
      <c r="D62" s="75" t="s">
        <v>2994</v>
      </c>
      <c r="E62" s="76"/>
      <c r="F62" s="77">
        <f>_4_!K68</f>
        <v>0</v>
      </c>
      <c r="G62" s="77">
        <f>_4_!L68</f>
        <v>0</v>
      </c>
      <c r="H62" s="77">
        <f>_4_!M68</f>
        <v>0</v>
      </c>
      <c r="I62" s="77">
        <f>_4_!N68</f>
        <v>0</v>
      </c>
      <c r="J62" s="77">
        <f>_4_!O68</f>
        <v>0</v>
      </c>
      <c r="K62" s="77">
        <f>_4_!P68</f>
        <v>0</v>
      </c>
      <c r="L62" s="77">
        <f>_4_!Q68</f>
        <v>0</v>
      </c>
      <c r="M62" s="77" t="str">
        <f>_4_!R68</f>
        <v>x</v>
      </c>
      <c r="N62" s="77">
        <f>_4_!S68</f>
        <v>0</v>
      </c>
      <c r="O62" s="77">
        <f>_4_!T68</f>
        <v>0</v>
      </c>
      <c r="P62" s="77" t="e">
        <f>_4_!#REF!</f>
        <v>#REF!</v>
      </c>
      <c r="Q62" s="77">
        <f>_4_!U68</f>
        <v>0</v>
      </c>
      <c r="R62" s="77" t="str">
        <f>_4_!V68</f>
        <v>x</v>
      </c>
      <c r="S62" s="77"/>
      <c r="T62" s="494"/>
    </row>
    <row r="63" spans="1:20" s="497" customFormat="1">
      <c r="A63" s="495" t="str">
        <f>_4_!E70</f>
        <v>COMPOSITION DU FOYER /VIE EN COUPLE</v>
      </c>
      <c r="B63" s="495" t="str">
        <f>_4_!F70</f>
        <v>HOUSEHOLD COMPOSITION</v>
      </c>
      <c r="C63" s="74" t="s">
        <v>2991</v>
      </c>
      <c r="D63" s="75" t="s">
        <v>2994</v>
      </c>
      <c r="E63" s="76"/>
      <c r="F63" s="77">
        <f>_4_!K70</f>
        <v>0</v>
      </c>
      <c r="G63" s="77">
        <f>_4_!L70</f>
        <v>0</v>
      </c>
      <c r="H63" s="77">
        <f>_4_!M70</f>
        <v>0</v>
      </c>
      <c r="I63" s="77">
        <f>_4_!N70</f>
        <v>0</v>
      </c>
      <c r="J63" s="77">
        <f>_4_!O70</f>
        <v>0</v>
      </c>
      <c r="K63" s="77">
        <f>_4_!P70</f>
        <v>0</v>
      </c>
      <c r="L63" s="77">
        <f>_4_!Q70</f>
        <v>0</v>
      </c>
      <c r="M63" s="77" t="str">
        <f>_4_!R70</f>
        <v>x</v>
      </c>
      <c r="N63" s="77">
        <f>_4_!S70</f>
        <v>0</v>
      </c>
      <c r="O63" s="77">
        <f>_4_!T70</f>
        <v>0</v>
      </c>
      <c r="P63" s="77" t="e">
        <f>_4_!#REF!</f>
        <v>#REF!</v>
      </c>
      <c r="Q63" s="77">
        <f>_4_!U70</f>
        <v>0</v>
      </c>
      <c r="R63" s="77" t="str">
        <f>_4_!V70</f>
        <v>x</v>
      </c>
      <c r="S63" s="77"/>
      <c r="T63" s="494"/>
    </row>
    <row r="64" spans="1:20" s="497" customFormat="1">
      <c r="A64" s="495" t="str">
        <f>_4_!E80</f>
        <v>NOMBRE D'ENFANTS</v>
      </c>
      <c r="B64" s="495" t="str">
        <f>_4_!F80</f>
        <v>NUMBER OF CHILDREN</v>
      </c>
      <c r="C64" s="74" t="s">
        <v>2991</v>
      </c>
      <c r="D64" s="75" t="s">
        <v>2994</v>
      </c>
      <c r="E64" s="76"/>
      <c r="F64" s="77">
        <f>_4_!K80</f>
        <v>0</v>
      </c>
      <c r="G64" s="77">
        <f>_4_!L80</f>
        <v>0</v>
      </c>
      <c r="H64" s="77">
        <f>_4_!M80</f>
        <v>0</v>
      </c>
      <c r="I64" s="77">
        <f>_4_!N80</f>
        <v>0</v>
      </c>
      <c r="J64" s="77">
        <f>_4_!O80</f>
        <v>0</v>
      </c>
      <c r="K64" s="77">
        <f>_4_!P80</f>
        <v>0</v>
      </c>
      <c r="L64" s="77">
        <f>_4_!Q80</f>
        <v>0</v>
      </c>
      <c r="M64" s="77" t="str">
        <f>_4_!R80</f>
        <v>x</v>
      </c>
      <c r="N64" s="77">
        <f>_4_!S80</f>
        <v>0</v>
      </c>
      <c r="O64" s="77">
        <f>_4_!T80</f>
        <v>0</v>
      </c>
      <c r="P64" s="77" t="e">
        <f>_4_!#REF!</f>
        <v>#REF!</v>
      </c>
      <c r="Q64" s="77">
        <f>_4_!U80</f>
        <v>0</v>
      </c>
      <c r="R64" s="77" t="str">
        <f>_4_!V80</f>
        <v>x</v>
      </c>
      <c r="S64" s="77"/>
      <c r="T64" s="494"/>
    </row>
    <row r="65" spans="1:20" s="497" customFormat="1">
      <c r="A65" s="495" t="s">
        <v>3325</v>
      </c>
      <c r="B65" s="495" t="s">
        <v>3322</v>
      </c>
      <c r="C65" s="74" t="s">
        <v>2991</v>
      </c>
      <c r="D65" s="75"/>
      <c r="E65" s="76"/>
      <c r="F65" s="77"/>
      <c r="G65" s="77"/>
      <c r="H65" s="77"/>
      <c r="I65" s="77"/>
      <c r="J65" s="77"/>
      <c r="K65" s="77"/>
      <c r="L65" s="77"/>
      <c r="M65" s="77"/>
      <c r="N65" s="77"/>
      <c r="O65" s="77"/>
      <c r="P65" s="77"/>
      <c r="Q65" s="77"/>
      <c r="R65" s="77"/>
      <c r="S65" s="77"/>
      <c r="T65" s="494"/>
    </row>
    <row r="66" spans="1:20" s="497" customFormat="1">
      <c r="A66" s="495" t="s">
        <v>3324</v>
      </c>
      <c r="B66" s="495" t="s">
        <v>3321</v>
      </c>
      <c r="C66" s="74" t="s">
        <v>2991</v>
      </c>
      <c r="D66" s="75"/>
      <c r="E66" s="76"/>
      <c r="F66" s="77"/>
      <c r="G66" s="77"/>
      <c r="H66" s="77"/>
      <c r="I66" s="77"/>
      <c r="J66" s="77"/>
      <c r="K66" s="77"/>
      <c r="L66" s="77"/>
      <c r="M66" s="77"/>
      <c r="N66" s="77"/>
      <c r="O66" s="77"/>
      <c r="P66" s="77"/>
      <c r="Q66" s="77"/>
      <c r="R66" s="77"/>
      <c r="S66" s="77"/>
      <c r="T66" s="494"/>
    </row>
    <row r="67" spans="1:20" s="497" customFormat="1">
      <c r="A67" s="495" t="str">
        <f>_4_!E83</f>
        <v>COMMUNES DE NAISSANCE DES ASCENDANTS</v>
      </c>
      <c r="B67" s="495" t="str">
        <f>_4_!F83</f>
        <v>PLACES OF BIRTH OF ASCENDANTS</v>
      </c>
      <c r="C67" s="74"/>
      <c r="D67" s="75" t="s">
        <v>2994</v>
      </c>
      <c r="E67" s="76"/>
      <c r="F67" s="77">
        <f>_4_!K83</f>
        <v>0</v>
      </c>
      <c r="G67" s="77">
        <f>_4_!L83</f>
        <v>0</v>
      </c>
      <c r="H67" s="77">
        <f>_4_!M83</f>
        <v>0</v>
      </c>
      <c r="I67" s="77">
        <f>_4_!N83</f>
        <v>0</v>
      </c>
      <c r="J67" s="77">
        <f>_4_!O83</f>
        <v>0</v>
      </c>
      <c r="K67" s="77">
        <f>_4_!P83</f>
        <v>0</v>
      </c>
      <c r="L67" s="77">
        <f>_4_!Q83</f>
        <v>0</v>
      </c>
      <c r="M67" s="77">
        <f>_4_!R83</f>
        <v>0</v>
      </c>
      <c r="N67" s="77" t="str">
        <f>_4_!S83</f>
        <v>x</v>
      </c>
      <c r="O67" s="77">
        <f>_4_!T83</f>
        <v>0</v>
      </c>
      <c r="P67" s="77" t="e">
        <f>_4_!#REF!</f>
        <v>#REF!</v>
      </c>
      <c r="Q67" s="77">
        <f>_4_!U83</f>
        <v>0</v>
      </c>
      <c r="R67" s="77">
        <f>_4_!V83</f>
        <v>0</v>
      </c>
      <c r="S67" s="77"/>
      <c r="T67" s="494"/>
    </row>
    <row r="68" spans="1:20" s="497" customFormat="1">
      <c r="A68" s="495" t="s">
        <v>3006</v>
      </c>
      <c r="B68" s="495" t="s">
        <v>3022</v>
      </c>
      <c r="C68" s="74" t="s">
        <v>2991</v>
      </c>
      <c r="D68" s="75"/>
      <c r="E68" s="76"/>
      <c r="F68" s="77"/>
      <c r="G68" s="77"/>
      <c r="H68" s="77"/>
      <c r="I68" s="77"/>
      <c r="J68" s="77"/>
      <c r="K68" s="77"/>
      <c r="L68" s="77"/>
      <c r="M68" s="77"/>
      <c r="N68" s="77"/>
      <c r="O68" s="77"/>
      <c r="P68" s="77"/>
      <c r="Q68" s="77"/>
      <c r="R68" s="77"/>
      <c r="S68" s="77"/>
      <c r="T68" s="494"/>
    </row>
    <row r="69" spans="1:20" s="497" customFormat="1">
      <c r="A69" s="495" t="str">
        <f>_5_!E3</f>
        <v>DIPLÔMES DES ASCENDANTS</v>
      </c>
      <c r="B69" s="495" t="str">
        <f>_5_!F3</f>
        <v>DIPLOMAS OF ASCENDING LINE RELATIVES</v>
      </c>
      <c r="C69" s="74"/>
      <c r="D69" s="75" t="s">
        <v>2995</v>
      </c>
      <c r="E69" s="76"/>
      <c r="F69" s="77">
        <f>_5_!K3</f>
        <v>0</v>
      </c>
      <c r="G69" s="77">
        <f>_5_!L3</f>
        <v>0</v>
      </c>
      <c r="H69" s="77">
        <f>_5_!M3</f>
        <v>0</v>
      </c>
      <c r="I69" s="77">
        <f>_5_!N3</f>
        <v>0</v>
      </c>
      <c r="J69" s="77">
        <f>_5_!O3</f>
        <v>0</v>
      </c>
      <c r="K69" s="77">
        <f>_5_!P3</f>
        <v>0</v>
      </c>
      <c r="L69" s="77">
        <f>_5_!Q3</f>
        <v>0</v>
      </c>
      <c r="M69" s="77">
        <f>_5_!R3</f>
        <v>0</v>
      </c>
      <c r="N69" s="77" t="str">
        <f>_5_!S3</f>
        <v>x</v>
      </c>
      <c r="O69" s="77">
        <f>_5_!T3</f>
        <v>0</v>
      </c>
      <c r="P69" s="77" t="e">
        <f>_5_!#REF!</f>
        <v>#REF!</v>
      </c>
      <c r="Q69" s="77">
        <f>_5_!U3</f>
        <v>0</v>
      </c>
      <c r="R69" s="77">
        <f>_5_!V3</f>
        <v>0</v>
      </c>
      <c r="S69" s="77"/>
      <c r="T69" s="494"/>
    </row>
    <row r="70" spans="1:20" s="497" customFormat="1">
      <c r="A70" s="495" t="str">
        <f>_5_!E7</f>
        <v>SITUATION VIS-À-VIS DE L'EMPLOI du/de la volontaire</v>
      </c>
      <c r="B70" s="495" t="str">
        <f>_5_!F7</f>
        <v>VOLUNTEER EMPLOYMENT SITUATION</v>
      </c>
      <c r="C70" s="74" t="s">
        <v>2993</v>
      </c>
      <c r="D70" s="75" t="s">
        <v>2995</v>
      </c>
      <c r="E70" s="76"/>
      <c r="F70" s="77" t="str">
        <f>_5_!K7</f>
        <v>x</v>
      </c>
      <c r="G70" s="77" t="str">
        <f>_5_!L7</f>
        <v>x</v>
      </c>
      <c r="H70" s="77" t="str">
        <f>_5_!M7</f>
        <v>x</v>
      </c>
      <c r="I70" s="77" t="str">
        <f>_5_!N7</f>
        <v>x</v>
      </c>
      <c r="J70" s="77" t="str">
        <f>_5_!O7</f>
        <v>x</v>
      </c>
      <c r="K70" s="77" t="str">
        <f>_5_!P7</f>
        <v>x</v>
      </c>
      <c r="L70" s="77" t="str">
        <f>_5_!Q7</f>
        <v>x</v>
      </c>
      <c r="M70" s="77" t="str">
        <f>_5_!R7</f>
        <v>x</v>
      </c>
      <c r="N70" s="77" t="str">
        <f>_5_!S7</f>
        <v>x</v>
      </c>
      <c r="O70" s="77" t="str">
        <f>_5_!T7</f>
        <v>x</v>
      </c>
      <c r="P70" s="77" t="e">
        <f>_5_!#REF!</f>
        <v>#REF!</v>
      </c>
      <c r="Q70" s="77" t="str">
        <f>_5_!U7</f>
        <v>x</v>
      </c>
      <c r="R70" s="77" t="str">
        <f>_5_!V7</f>
        <v>x</v>
      </c>
      <c r="S70" s="77" t="str">
        <f>_5_!W7</f>
        <v>x</v>
      </c>
      <c r="T70" s="494"/>
    </row>
    <row r="71" spans="1:20" s="497" customFormat="1">
      <c r="A71" s="495" t="str">
        <f>_5_!E17</f>
        <v>SITUATION VIS-À-VIS DE L'EMPLOI du/de la conjoint(e)</v>
      </c>
      <c r="B71" s="495" t="str">
        <f>_5_!F17</f>
        <v>SPOUSE EMPLOYMENT SITUATION</v>
      </c>
      <c r="C71" s="74" t="s">
        <v>2991</v>
      </c>
      <c r="D71" s="75" t="s">
        <v>2995</v>
      </c>
      <c r="E71" s="76"/>
      <c r="F71" s="77" t="str">
        <f>_5_!K17</f>
        <v>x</v>
      </c>
      <c r="G71" s="77" t="str">
        <f>_5_!L17</f>
        <v>x</v>
      </c>
      <c r="H71" s="77" t="str">
        <f>_5_!M17</f>
        <v>x</v>
      </c>
      <c r="I71" s="77" t="str">
        <f>_5_!N17</f>
        <v>x</v>
      </c>
      <c r="J71" s="77" t="str">
        <f>_5_!O17</f>
        <v>x</v>
      </c>
      <c r="K71" s="77" t="str">
        <f>_5_!P17</f>
        <v>x</v>
      </c>
      <c r="L71" s="77" t="str">
        <f>_5_!Q17</f>
        <v>x</v>
      </c>
      <c r="M71" s="77" t="str">
        <f>_5_!R17</f>
        <v>x</v>
      </c>
      <c r="N71" s="77" t="str">
        <f>_5_!S17</f>
        <v>x</v>
      </c>
      <c r="O71" s="77" t="str">
        <f>_5_!T17</f>
        <v>x</v>
      </c>
      <c r="P71" s="77" t="e">
        <f>_5_!#REF!</f>
        <v>#REF!</v>
      </c>
      <c r="Q71" s="77" t="str">
        <f>_5_!U17</f>
        <v>x</v>
      </c>
      <c r="R71" s="77" t="str">
        <f>_5_!V17</f>
        <v>x</v>
      </c>
      <c r="S71" s="77" t="str">
        <f>_5_!W17</f>
        <v>x</v>
      </c>
      <c r="T71" s="494"/>
    </row>
    <row r="72" spans="1:20" s="497" customFormat="1">
      <c r="A72" s="495" t="s">
        <v>3012</v>
      </c>
      <c r="B72" s="495" t="s">
        <v>3041</v>
      </c>
      <c r="C72" s="74" t="s">
        <v>2993</v>
      </c>
      <c r="D72" s="75"/>
      <c r="E72" s="76"/>
      <c r="F72" s="77"/>
      <c r="G72" s="77"/>
      <c r="H72" s="77"/>
      <c r="I72" s="77"/>
      <c r="J72" s="77"/>
      <c r="K72" s="77"/>
      <c r="L72" s="77"/>
      <c r="M72" s="77"/>
      <c r="N72" s="77"/>
      <c r="O72" s="77"/>
      <c r="P72" s="77"/>
      <c r="Q72" s="77"/>
      <c r="R72" s="77"/>
      <c r="S72" s="77"/>
      <c r="T72" s="494"/>
    </row>
    <row r="73" spans="1:20" s="497" customFormat="1">
      <c r="A73" s="78" t="str">
        <f>_5_!E27</f>
        <v xml:space="preserve">PCS du/de conjoint(e) </v>
      </c>
      <c r="B73" s="78" t="str">
        <f>_5_!F27</f>
        <v>CSP (spouse)</v>
      </c>
      <c r="C73" s="74" t="s">
        <v>2991</v>
      </c>
      <c r="D73" s="75" t="s">
        <v>2995</v>
      </c>
      <c r="E73" s="76"/>
      <c r="F73" s="77" t="str">
        <f>_5_!K27</f>
        <v>x</v>
      </c>
      <c r="G73" s="77" t="str">
        <f>_5_!L27</f>
        <v>x</v>
      </c>
      <c r="H73" s="77" t="str">
        <f>_5_!M27</f>
        <v>x</v>
      </c>
      <c r="I73" s="77" t="str">
        <f>_5_!N27</f>
        <v>x</v>
      </c>
      <c r="J73" s="77" t="str">
        <f>_5_!O27</f>
        <v>x</v>
      </c>
      <c r="K73" s="77" t="str">
        <f>_5_!P27</f>
        <v>x</v>
      </c>
      <c r="L73" s="77" t="str">
        <f>_5_!Q27</f>
        <v>x</v>
      </c>
      <c r="M73" s="77" t="str">
        <f>_5_!R27</f>
        <v>x</v>
      </c>
      <c r="N73" s="77" t="str">
        <f>_5_!S27</f>
        <v>x</v>
      </c>
      <c r="O73" s="77" t="str">
        <f>_5_!T27</f>
        <v>x</v>
      </c>
      <c r="P73" s="77" t="e">
        <f>_5_!#REF!</f>
        <v>#REF!</v>
      </c>
      <c r="Q73" s="77">
        <f>_5_!U27</f>
        <v>0</v>
      </c>
      <c r="R73" s="77" t="str">
        <f>_5_!V27</f>
        <v>x</v>
      </c>
      <c r="S73" s="77"/>
      <c r="T73" s="494"/>
    </row>
    <row r="74" spans="1:20" s="497" customFormat="1">
      <c r="A74" s="78" t="s">
        <v>3007</v>
      </c>
      <c r="B74" s="78" t="s">
        <v>3042</v>
      </c>
      <c r="C74" s="74" t="s">
        <v>2991</v>
      </c>
      <c r="D74" s="75"/>
      <c r="E74" s="76"/>
      <c r="F74" s="77"/>
      <c r="G74" s="77"/>
      <c r="H74" s="77"/>
      <c r="I74" s="77"/>
      <c r="J74" s="77"/>
      <c r="K74" s="77"/>
      <c r="L74" s="77"/>
      <c r="M74" s="77"/>
      <c r="N74" s="77"/>
      <c r="O74" s="77"/>
      <c r="P74" s="77"/>
      <c r="Q74" s="77"/>
      <c r="R74" s="77"/>
      <c r="S74" s="77"/>
      <c r="T74" s="494"/>
    </row>
    <row r="75" spans="1:20" s="497" customFormat="1">
      <c r="A75" s="495" t="s">
        <v>3002</v>
      </c>
      <c r="B75" s="495" t="s">
        <v>4179</v>
      </c>
      <c r="C75" s="74" t="s">
        <v>2994</v>
      </c>
      <c r="D75" s="75" t="s">
        <v>2995</v>
      </c>
      <c r="E75" s="76"/>
      <c r="F75" s="77"/>
      <c r="G75" s="77"/>
      <c r="H75" s="77"/>
      <c r="I75" s="77"/>
      <c r="J75" s="77"/>
      <c r="K75" s="77"/>
      <c r="L75" s="77"/>
      <c r="M75" s="77"/>
      <c r="N75" s="77"/>
      <c r="O75" s="77"/>
      <c r="P75" s="77"/>
      <c r="Q75" s="77"/>
      <c r="R75" s="77"/>
      <c r="S75" s="77"/>
      <c r="T75" s="494"/>
    </row>
    <row r="76" spans="1:20" s="497" customFormat="1">
      <c r="A76" s="495" t="s">
        <v>4544</v>
      </c>
      <c r="B76" s="495" t="s">
        <v>4545</v>
      </c>
      <c r="C76" s="74"/>
      <c r="D76" s="75" t="s">
        <v>2995</v>
      </c>
      <c r="E76" s="76"/>
      <c r="F76" s="77"/>
      <c r="G76" s="77"/>
      <c r="H76" s="77"/>
      <c r="I76" s="77"/>
      <c r="J76" s="77"/>
      <c r="K76" s="77"/>
      <c r="L76" s="77"/>
      <c r="M76" s="77"/>
      <c r="N76" s="77"/>
      <c r="O76" s="77"/>
      <c r="P76" s="77"/>
      <c r="Q76" s="77"/>
      <c r="R76" s="77" t="str">
        <f>_5_!V168</f>
        <v>x</v>
      </c>
      <c r="S76" s="77"/>
      <c r="T76" s="494"/>
    </row>
    <row r="77" spans="1:20" s="497" customFormat="1">
      <c r="A77" s="495" t="s">
        <v>3003</v>
      </c>
      <c r="B77" s="495" t="s">
        <v>3010</v>
      </c>
      <c r="C77" s="74" t="s">
        <v>2993</v>
      </c>
      <c r="D77" s="75" t="s">
        <v>2995</v>
      </c>
      <c r="E77" s="76"/>
      <c r="F77" s="77"/>
      <c r="G77" s="77"/>
      <c r="H77" s="77"/>
      <c r="I77" s="77"/>
      <c r="J77" s="77"/>
      <c r="K77" s="77"/>
      <c r="L77" s="77"/>
      <c r="M77" s="77"/>
      <c r="N77" s="77"/>
      <c r="O77" s="77"/>
      <c r="P77" s="77"/>
      <c r="Q77" s="77"/>
      <c r="R77" s="77" t="str">
        <f>_5_!V164</f>
        <v>x</v>
      </c>
      <c r="S77" s="77"/>
      <c r="T77" s="494"/>
    </row>
    <row r="78" spans="1:20" s="497" customFormat="1">
      <c r="A78" s="78" t="s">
        <v>3004</v>
      </c>
      <c r="B78" s="78" t="s">
        <v>4180</v>
      </c>
      <c r="C78" s="74" t="s">
        <v>2993</v>
      </c>
      <c r="D78" s="75"/>
      <c r="E78" s="76"/>
      <c r="F78" s="77"/>
      <c r="G78" s="77"/>
      <c r="H78" s="77"/>
      <c r="I78" s="77"/>
      <c r="J78" s="77"/>
      <c r="K78" s="77"/>
      <c r="L78" s="77"/>
      <c r="M78" s="77"/>
      <c r="N78" s="77"/>
      <c r="O78" s="77"/>
      <c r="P78" s="77"/>
      <c r="Q78" s="77"/>
      <c r="R78" s="77"/>
      <c r="S78" s="77"/>
      <c r="T78" s="494"/>
    </row>
    <row r="79" spans="1:20" s="497" customFormat="1" ht="25.5">
      <c r="A79" s="493" t="str">
        <f>_5_!E104</f>
        <v>CONDITIONS DE TRAVAIL (dont télétravail, plateforme numérique, organisation, etc.)</v>
      </c>
      <c r="B79" s="493" t="str">
        <f>_5_!F104</f>
        <v>WORKING CONDITIONS (including teleworking, digital platform, organisation, etc.)</v>
      </c>
      <c r="C79" s="74"/>
      <c r="D79" s="75" t="s">
        <v>2995</v>
      </c>
      <c r="E79" s="76"/>
      <c r="F79" s="77"/>
      <c r="G79" s="77"/>
      <c r="H79" s="77"/>
      <c r="I79" s="77"/>
      <c r="J79" s="77"/>
      <c r="K79" s="77"/>
      <c r="L79" s="77"/>
      <c r="M79" s="77"/>
      <c r="N79" s="77"/>
      <c r="O79" s="77"/>
      <c r="P79" s="77"/>
      <c r="Q79" s="77" t="str">
        <f>_5_!U104</f>
        <v>x</v>
      </c>
      <c r="R79" s="77" t="str">
        <f>_5_!V104</f>
        <v>x</v>
      </c>
      <c r="S79" s="77" t="str">
        <f>_5_!W104</f>
        <v>x</v>
      </c>
      <c r="T79" s="494"/>
    </row>
    <row r="80" spans="1:20" s="497" customFormat="1">
      <c r="A80" s="495" t="s">
        <v>3024</v>
      </c>
      <c r="B80" s="495" t="s">
        <v>4182</v>
      </c>
      <c r="C80" s="74" t="s">
        <v>2991</v>
      </c>
      <c r="D80" s="75"/>
      <c r="E80" s="76"/>
      <c r="F80" s="77"/>
      <c r="G80" s="77"/>
      <c r="H80" s="77"/>
      <c r="I80" s="77"/>
      <c r="J80" s="77"/>
      <c r="K80" s="77"/>
      <c r="L80" s="77"/>
      <c r="M80" s="77"/>
      <c r="N80" s="77"/>
      <c r="O80" s="77"/>
      <c r="P80" s="77"/>
      <c r="Q80" s="77"/>
      <c r="R80" s="77"/>
      <c r="S80" s="77"/>
      <c r="T80" s="494"/>
    </row>
    <row r="81" spans="1:20" s="497" customFormat="1">
      <c r="A81" s="495" t="str">
        <f>_5_!E30</f>
        <v>REVENUS</v>
      </c>
      <c r="B81" s="495" t="str">
        <f>_5_!F30</f>
        <v>INCOME</v>
      </c>
      <c r="C81" s="74" t="s">
        <v>2991</v>
      </c>
      <c r="D81" s="75" t="s">
        <v>2995</v>
      </c>
      <c r="E81" s="76"/>
      <c r="F81" s="77">
        <f>_5_!K30</f>
        <v>0</v>
      </c>
      <c r="G81" s="77">
        <f>_5_!L30</f>
        <v>0</v>
      </c>
      <c r="H81" s="77">
        <f>_5_!M30</f>
        <v>0</v>
      </c>
      <c r="I81" s="77" t="str">
        <f>_5_!N30</f>
        <v>x</v>
      </c>
      <c r="J81" s="77">
        <f>_5_!O30</f>
        <v>0</v>
      </c>
      <c r="K81" s="77">
        <f>_5_!P30</f>
        <v>0</v>
      </c>
      <c r="L81" s="77">
        <f>_5_!Q30</f>
        <v>0</v>
      </c>
      <c r="M81" s="77">
        <f>_5_!R30</f>
        <v>0</v>
      </c>
      <c r="N81" s="77">
        <f>_5_!S30</f>
        <v>0</v>
      </c>
      <c r="O81" s="77">
        <f>_5_!T30</f>
        <v>0</v>
      </c>
      <c r="P81" s="77" t="e">
        <f>_5_!#REF!</f>
        <v>#REF!</v>
      </c>
      <c r="Q81" s="77" t="str">
        <f>_5_!U30</f>
        <v>x</v>
      </c>
      <c r="R81" s="77">
        <f>_5_!V30</f>
        <v>0</v>
      </c>
      <c r="S81" s="77"/>
      <c r="T81" s="494"/>
    </row>
    <row r="82" spans="1:20" s="497" customFormat="1">
      <c r="A82" s="495" t="str">
        <f>_5_!E44</f>
        <v>DIFFICULTÉS FINANCIÈRES / RENONCEMENT AUX SOINS</v>
      </c>
      <c r="B82" s="495" t="str">
        <f>_5_!F44</f>
        <v>FINANCIAL DIFFICULTIES / FOREGONE MEDICAL CARE</v>
      </c>
      <c r="C82" s="74"/>
      <c r="D82" s="75" t="s">
        <v>2995</v>
      </c>
      <c r="E82" s="76"/>
      <c r="F82" s="77" t="str">
        <f>_5_!K44</f>
        <v>x</v>
      </c>
      <c r="G82" s="77" t="str">
        <f>_5_!L44</f>
        <v>x</v>
      </c>
      <c r="H82" s="77" t="str">
        <f>_5_!M44</f>
        <v>x</v>
      </c>
      <c r="I82" s="77" t="str">
        <f>_5_!N44</f>
        <v>x</v>
      </c>
      <c r="J82" s="77" t="str">
        <f>_5_!O44</f>
        <v>x</v>
      </c>
      <c r="K82" s="77" t="str">
        <f>_5_!P44</f>
        <v>x</v>
      </c>
      <c r="L82" s="77">
        <f>_5_!Q44</f>
        <v>0</v>
      </c>
      <c r="M82" s="77">
        <f>_5_!R44</f>
        <v>0</v>
      </c>
      <c r="N82" s="77">
        <f>_5_!S44</f>
        <v>0</v>
      </c>
      <c r="O82" s="77" t="str">
        <f>_5_!T44</f>
        <v>x</v>
      </c>
      <c r="P82" s="77" t="e">
        <f>_5_!#REF!</f>
        <v>#REF!</v>
      </c>
      <c r="Q82" s="77" t="str">
        <f>_5_!U44</f>
        <v>x</v>
      </c>
      <c r="R82" s="77" t="str">
        <f>_5_!V44</f>
        <v>x</v>
      </c>
      <c r="S82" s="77"/>
      <c r="T82" s="494"/>
    </row>
    <row r="83" spans="1:20" s="497" customFormat="1">
      <c r="A83" s="495" t="str">
        <f>_5_!E84</f>
        <v>APPRÉCIATION DES SITUATIONS PROFESSIONNELLE ET FINANCIÈRE</v>
      </c>
      <c r="B83" s="495" t="str">
        <f>_5_!F84</f>
        <v>APPRECIATION OF PROFESSIONAL AND FINANCIAL SITUATIONS</v>
      </c>
      <c r="C83" s="74"/>
      <c r="D83" s="75" t="s">
        <v>2995</v>
      </c>
      <c r="E83" s="76"/>
      <c r="F83" s="77" t="str">
        <f>_5_!K84</f>
        <v>x</v>
      </c>
      <c r="G83" s="77" t="str">
        <f>_5_!L84</f>
        <v>x</v>
      </c>
      <c r="H83" s="77" t="str">
        <f>_5_!M84</f>
        <v>x</v>
      </c>
      <c r="I83" s="77" t="str">
        <f>_5_!N84</f>
        <v>x</v>
      </c>
      <c r="J83" s="77">
        <f>_5_!O84</f>
        <v>0</v>
      </c>
      <c r="K83" s="77">
        <f>_5_!P84</f>
        <v>0</v>
      </c>
      <c r="L83" s="77">
        <f>_5_!Q84</f>
        <v>0</v>
      </c>
      <c r="M83" s="77">
        <f>_5_!R84</f>
        <v>0</v>
      </c>
      <c r="N83" s="77" t="str">
        <f>_5_!S84</f>
        <v>x</v>
      </c>
      <c r="O83" s="77">
        <f>_5_!T84</f>
        <v>0</v>
      </c>
      <c r="P83" s="77" t="e">
        <f>_5_!#REF!</f>
        <v>#REF!</v>
      </c>
      <c r="Q83" s="77" t="str">
        <f>_5_!U84</f>
        <v>x</v>
      </c>
      <c r="R83" s="77" t="str">
        <f>_5_!V84</f>
        <v>x</v>
      </c>
      <c r="S83" s="77" t="s">
        <v>222</v>
      </c>
      <c r="T83" s="494"/>
    </row>
    <row r="84" spans="1:20" s="497" customFormat="1">
      <c r="A84" s="495" t="str">
        <f>_5_!E91</f>
        <v>POUR LES 30 ANS ET MOINS</v>
      </c>
      <c r="B84" s="495" t="str">
        <f>_5_!F91</f>
        <v>FOR THE UNDER 30s</v>
      </c>
      <c r="C84" s="74"/>
      <c r="D84" s="75" t="s">
        <v>2995</v>
      </c>
      <c r="E84" s="76"/>
      <c r="F84" s="77" t="str">
        <f>_5_!K91</f>
        <v>x</v>
      </c>
      <c r="G84" s="77" t="str">
        <f>_5_!L91</f>
        <v>x</v>
      </c>
      <c r="H84" s="77" t="str">
        <f>_5_!M91</f>
        <v>x</v>
      </c>
      <c r="I84" s="77" t="str">
        <f>_5_!N91</f>
        <v>x</v>
      </c>
      <c r="J84" s="77">
        <f>_5_!O91</f>
        <v>0</v>
      </c>
      <c r="K84" s="77">
        <f>_5_!P91</f>
        <v>0</v>
      </c>
      <c r="L84" s="77">
        <f>_5_!Q91</f>
        <v>0</v>
      </c>
      <c r="M84" s="77">
        <f>_5_!R91</f>
        <v>0</v>
      </c>
      <c r="N84" s="77">
        <f>_5_!S91</f>
        <v>0</v>
      </c>
      <c r="O84" s="77">
        <f>_5_!T91</f>
        <v>0</v>
      </c>
      <c r="P84" s="77" t="e">
        <f>_5_!#REF!</f>
        <v>#REF!</v>
      </c>
      <c r="Q84" s="77">
        <f>_5_!U91</f>
        <v>0</v>
      </c>
      <c r="R84" s="77">
        <f>_5_!V91</f>
        <v>0</v>
      </c>
      <c r="S84" s="77"/>
      <c r="T84" s="494"/>
    </row>
    <row r="85" spans="1:20" s="497" customFormat="1">
      <c r="A85" s="495" t="str">
        <f>_5_!E96</f>
        <v>COMPLÉMENTAIRE SANTÉ</v>
      </c>
      <c r="B85" s="495" t="str">
        <f>_5_!F96</f>
        <v>ADDITIONAL HEALTHCARE COVER</v>
      </c>
      <c r="C85" s="74"/>
      <c r="D85" s="75" t="s">
        <v>2995</v>
      </c>
      <c r="E85" s="76"/>
      <c r="F85" s="77">
        <f>_5_!K96</f>
        <v>0</v>
      </c>
      <c r="G85" s="77">
        <f>_5_!L96</f>
        <v>0</v>
      </c>
      <c r="H85" s="77">
        <f>_5_!M96</f>
        <v>0</v>
      </c>
      <c r="I85" s="77" t="str">
        <f>_5_!N96</f>
        <v>x</v>
      </c>
      <c r="J85" s="77">
        <f>_5_!O96</f>
        <v>0</v>
      </c>
      <c r="K85" s="77">
        <f>_5_!P96</f>
        <v>0</v>
      </c>
      <c r="L85" s="77">
        <f>_5_!Q96</f>
        <v>0</v>
      </c>
      <c r="M85" s="77">
        <f>_5_!R96</f>
        <v>0</v>
      </c>
      <c r="N85" s="77">
        <f>_5_!S96</f>
        <v>0</v>
      </c>
      <c r="O85" s="77">
        <f>_5_!T96</f>
        <v>0</v>
      </c>
      <c r="P85" s="77" t="e">
        <f>_5_!#REF!</f>
        <v>#REF!</v>
      </c>
      <c r="Q85" s="77">
        <f>_5_!U96</f>
        <v>0</v>
      </c>
      <c r="R85" s="77">
        <f>_5_!V96</f>
        <v>0</v>
      </c>
      <c r="S85" s="77"/>
      <c r="T85" s="494"/>
    </row>
    <row r="86" spans="1:20" s="497" customFormat="1">
      <c r="A86" s="495" t="str">
        <f>_9_!E193</f>
        <v>INFORMATIONS SOCIO-ECONOMIQUES RECUEILLIES AU CENTRE DE SANTE</v>
      </c>
      <c r="B86" s="495" t="str">
        <f>_9_!F193</f>
        <v>SOCIO-ECONOMIC INFORMATION COLLECTED AT THE HEALTH CENTRE</v>
      </c>
      <c r="C86" s="74" t="s">
        <v>2996</v>
      </c>
      <c r="D86" s="75" t="s">
        <v>2999</v>
      </c>
      <c r="E86" s="76" t="str">
        <f>_9_!K193</f>
        <v>x</v>
      </c>
      <c r="F86" s="77"/>
      <c r="G86" s="77"/>
      <c r="H86" s="77"/>
      <c r="I86" s="77"/>
      <c r="J86" s="77"/>
      <c r="K86" s="77"/>
      <c r="L86" s="77"/>
      <c r="M86" s="77"/>
      <c r="N86" s="77"/>
      <c r="O86" s="77"/>
      <c r="P86" s="77"/>
      <c r="Q86" s="77"/>
      <c r="R86" s="77"/>
      <c r="S86" s="77"/>
      <c r="T86" s="494"/>
    </row>
    <row r="87" spans="1:20" s="497" customFormat="1">
      <c r="A87" s="495" t="str">
        <f>_7_!E3</f>
        <v>CARACTÉRISTIQUES DU LOGEMENT ET PRODUITS MÉNAGERS</v>
      </c>
      <c r="B87" s="495" t="str">
        <f>_7_!F3</f>
        <v>CHARACTERISCTIC OF HOUSING AND HOUSEHOLD PRODUCTS</v>
      </c>
      <c r="C87" s="74"/>
      <c r="D87" s="75" t="s">
        <v>2997</v>
      </c>
      <c r="E87" s="76"/>
      <c r="F87" s="77">
        <f>_7_!K3</f>
        <v>0</v>
      </c>
      <c r="G87" s="77">
        <f>_7_!L3</f>
        <v>0</v>
      </c>
      <c r="H87" s="77">
        <f>_7_!M3</f>
        <v>0</v>
      </c>
      <c r="I87" s="77">
        <f>_7_!N3</f>
        <v>0</v>
      </c>
      <c r="J87" s="77">
        <f>_7_!O3</f>
        <v>0</v>
      </c>
      <c r="K87" s="77">
        <f>_7_!P3</f>
        <v>0</v>
      </c>
      <c r="L87" s="77">
        <f>_7_!Q3</f>
        <v>0</v>
      </c>
      <c r="M87" s="77">
        <f>_7_!R3</f>
        <v>0</v>
      </c>
      <c r="N87" s="77" t="str">
        <f>_7_!S3</f>
        <v>x</v>
      </c>
      <c r="O87" s="77">
        <f>_7_!T3</f>
        <v>0</v>
      </c>
      <c r="P87" s="77">
        <f>_7_!U3</f>
        <v>0</v>
      </c>
      <c r="Q87" s="77"/>
      <c r="R87" s="77"/>
      <c r="S87" s="77"/>
      <c r="T87" s="494"/>
    </row>
    <row r="88" spans="1:20" s="497" customFormat="1">
      <c r="A88" s="495" t="str">
        <f>_7_!E84</f>
        <v>PESTICIDES</v>
      </c>
      <c r="B88" s="495" t="str">
        <f>_7_!F84</f>
        <v>PESTICIDES</v>
      </c>
      <c r="C88" s="74"/>
      <c r="D88" s="75" t="s">
        <v>2997</v>
      </c>
      <c r="E88" s="76"/>
      <c r="F88" s="77">
        <f>_7_!K84</f>
        <v>0</v>
      </c>
      <c r="G88" s="77">
        <f>_7_!L84</f>
        <v>0</v>
      </c>
      <c r="H88" s="77">
        <f>_7_!M84</f>
        <v>0</v>
      </c>
      <c r="I88" s="77">
        <f>_7_!N84</f>
        <v>0</v>
      </c>
      <c r="J88" s="77">
        <f>_7_!O84</f>
        <v>0</v>
      </c>
      <c r="K88" s="77">
        <f>_7_!P84</f>
        <v>0</v>
      </c>
      <c r="L88" s="77">
        <f>_7_!Q84</f>
        <v>0</v>
      </c>
      <c r="M88" s="77">
        <f>_7_!R84</f>
        <v>0</v>
      </c>
      <c r="N88" s="77">
        <f>_7_!S84</f>
        <v>0</v>
      </c>
      <c r="O88" s="77" t="str">
        <f>_7_!T84</f>
        <v>x</v>
      </c>
      <c r="P88" s="77">
        <f>_7_!U84</f>
        <v>0</v>
      </c>
      <c r="Q88" s="77"/>
      <c r="R88" s="77"/>
      <c r="S88" s="77"/>
      <c r="T88" s="494"/>
    </row>
    <row r="89" spans="1:20" s="497" customFormat="1">
      <c r="A89" s="495" t="str">
        <f>_7_!E153</f>
        <v>USAGE DE L'EAU</v>
      </c>
      <c r="B89" s="495" t="str">
        <f>_7_!F153</f>
        <v>WATER USE</v>
      </c>
      <c r="C89" s="74"/>
      <c r="D89" s="75" t="s">
        <v>2997</v>
      </c>
      <c r="E89" s="76"/>
      <c r="F89" s="77">
        <f>_7_!K153</f>
        <v>0</v>
      </c>
      <c r="G89" s="77">
        <f>_7_!L153</f>
        <v>0</v>
      </c>
      <c r="H89" s="77">
        <f>_7_!M153</f>
        <v>0</v>
      </c>
      <c r="I89" s="77">
        <f>_7_!N153</f>
        <v>0</v>
      </c>
      <c r="J89" s="77">
        <f>_7_!O153</f>
        <v>0</v>
      </c>
      <c r="K89" s="77">
        <f>_7_!P153</f>
        <v>0</v>
      </c>
      <c r="L89" s="77">
        <f>_7_!Q153</f>
        <v>0</v>
      </c>
      <c r="M89" s="77">
        <f>_7_!R153</f>
        <v>0</v>
      </c>
      <c r="N89" s="77">
        <f>_7_!S153</f>
        <v>0</v>
      </c>
      <c r="O89" s="77" t="str">
        <f>_7_!T153</f>
        <v>x</v>
      </c>
      <c r="P89" s="77">
        <f>_7_!U153</f>
        <v>0</v>
      </c>
      <c r="Q89" s="77"/>
      <c r="R89" s="77"/>
      <c r="S89" s="77"/>
      <c r="T89" s="494"/>
    </row>
    <row r="90" spans="1:20" s="497" customFormat="1">
      <c r="A90" s="496" t="str">
        <f>_3_!E339</f>
        <v>TATOUAGE</v>
      </c>
      <c r="B90" s="496" t="str">
        <f>_3_!F339</f>
        <v>TATOO</v>
      </c>
      <c r="C90" s="74"/>
      <c r="D90" s="75" t="s">
        <v>2993</v>
      </c>
      <c r="E90" s="79"/>
      <c r="F90" s="77">
        <f>_3_!K339</f>
        <v>0</v>
      </c>
      <c r="G90" s="77">
        <f>_3_!L339</f>
        <v>0</v>
      </c>
      <c r="H90" s="77">
        <f>_3_!M339</f>
        <v>0</v>
      </c>
      <c r="I90" s="77">
        <f>_3_!N339</f>
        <v>0</v>
      </c>
      <c r="J90" s="77">
        <f>_3_!O339</f>
        <v>0</v>
      </c>
      <c r="K90" s="77">
        <f>_3_!P339</f>
        <v>0</v>
      </c>
      <c r="L90" s="77">
        <f>_3_!Q339</f>
        <v>0</v>
      </c>
      <c r="M90" s="77">
        <f>_3_!R339</f>
        <v>0</v>
      </c>
      <c r="N90" s="77">
        <f>_3_!S339</f>
        <v>0</v>
      </c>
      <c r="O90" s="77" t="str">
        <f>_3_!T339</f>
        <v>x</v>
      </c>
      <c r="P90" s="77" t="e">
        <f>_3_!#REF!</f>
        <v>#REF!</v>
      </c>
      <c r="Q90" s="77">
        <f>_3_!U339</f>
        <v>0</v>
      </c>
      <c r="R90" s="77">
        <f>_3_!V339</f>
        <v>0</v>
      </c>
      <c r="S90" s="77"/>
      <c r="T90" s="494"/>
    </row>
    <row r="91" spans="1:20" s="497" customFormat="1">
      <c r="S91" s="494"/>
      <c r="T91" s="494"/>
    </row>
    <row r="92" spans="1:20" s="497" customFormat="1">
      <c r="A92" s="494"/>
      <c r="B92" s="494"/>
      <c r="C92" s="69"/>
      <c r="D92" s="69"/>
      <c r="E92" s="69"/>
      <c r="F92" s="69"/>
      <c r="G92" s="69"/>
      <c r="H92" s="69"/>
      <c r="I92" s="69"/>
      <c r="J92" s="69"/>
      <c r="K92" s="69"/>
      <c r="L92" s="69"/>
      <c r="M92" s="69"/>
      <c r="N92" s="69"/>
      <c r="O92" s="72"/>
      <c r="P92" s="494"/>
      <c r="Q92" s="494"/>
      <c r="R92" s="494"/>
      <c r="S92" s="494"/>
      <c r="T92" s="494"/>
    </row>
    <row r="93" spans="1:20" s="497" customFormat="1">
      <c r="A93" s="494"/>
      <c r="B93" s="494"/>
      <c r="C93" s="69"/>
      <c r="D93" s="69"/>
      <c r="E93" s="69"/>
      <c r="F93" s="69"/>
      <c r="G93" s="69"/>
      <c r="H93" s="69"/>
      <c r="I93" s="69"/>
      <c r="J93" s="69"/>
      <c r="K93" s="69"/>
      <c r="L93" s="69"/>
      <c r="M93" s="69"/>
      <c r="N93" s="69"/>
      <c r="O93" s="72"/>
      <c r="P93" s="494"/>
      <c r="Q93" s="494"/>
      <c r="R93" s="494"/>
      <c r="S93" s="494"/>
      <c r="T93" s="494"/>
    </row>
    <row r="94" spans="1:20" s="497" customFormat="1">
      <c r="A94" s="494"/>
      <c r="B94" s="494"/>
      <c r="C94" s="69"/>
      <c r="D94" s="69"/>
      <c r="E94" s="69"/>
      <c r="F94" s="69"/>
      <c r="G94" s="69"/>
      <c r="H94" s="69"/>
      <c r="I94" s="69"/>
      <c r="J94" s="69"/>
      <c r="K94" s="69"/>
      <c r="L94" s="69"/>
      <c r="M94" s="69"/>
      <c r="N94" s="69"/>
      <c r="O94" s="72"/>
      <c r="P94" s="494"/>
      <c r="Q94" s="494"/>
      <c r="R94" s="494"/>
      <c r="S94" s="494"/>
      <c r="T94" s="494"/>
    </row>
    <row r="95" spans="1:20" s="497" customFormat="1">
      <c r="A95" s="494"/>
      <c r="B95" s="494"/>
      <c r="C95" s="69"/>
      <c r="D95" s="69"/>
      <c r="E95" s="69"/>
      <c r="F95" s="69"/>
      <c r="G95" s="69"/>
      <c r="H95" s="69"/>
      <c r="I95" s="69"/>
      <c r="J95" s="69"/>
      <c r="K95" s="69"/>
      <c r="L95" s="69"/>
      <c r="M95" s="69"/>
      <c r="N95" s="69"/>
      <c r="O95" s="72"/>
      <c r="P95" s="494"/>
      <c r="Q95" s="494"/>
      <c r="R95" s="494"/>
      <c r="S95" s="494"/>
      <c r="T95" s="494"/>
    </row>
    <row r="96" spans="1:20" s="497" customFormat="1">
      <c r="A96" s="494"/>
      <c r="B96" s="494"/>
      <c r="C96" s="69"/>
      <c r="D96" s="69"/>
      <c r="E96" s="69"/>
      <c r="F96" s="69"/>
      <c r="G96" s="69"/>
      <c r="H96" s="69"/>
      <c r="I96" s="69"/>
      <c r="J96" s="69"/>
      <c r="K96" s="69"/>
      <c r="L96" s="69"/>
      <c r="M96" s="69"/>
      <c r="N96" s="69"/>
      <c r="O96" s="72"/>
      <c r="P96" s="494"/>
      <c r="Q96" s="494"/>
      <c r="R96" s="494"/>
      <c r="S96" s="494"/>
      <c r="T96" s="494"/>
    </row>
    <row r="97" spans="1:20" s="497" customFormat="1">
      <c r="A97" s="494"/>
      <c r="B97" s="494"/>
      <c r="C97" s="69"/>
      <c r="D97" s="69"/>
      <c r="E97" s="69"/>
      <c r="F97" s="69"/>
      <c r="G97" s="69"/>
      <c r="H97" s="69"/>
      <c r="I97" s="69"/>
      <c r="J97" s="69"/>
      <c r="K97" s="69"/>
      <c r="L97" s="69"/>
      <c r="M97" s="69"/>
      <c r="N97" s="69"/>
      <c r="O97" s="72"/>
      <c r="P97" s="494"/>
      <c r="Q97" s="494"/>
      <c r="R97" s="494"/>
      <c r="S97" s="494"/>
      <c r="T97" s="494"/>
    </row>
    <row r="98" spans="1:20" s="497" customFormat="1">
      <c r="A98" s="494"/>
      <c r="B98" s="494"/>
      <c r="C98" s="69"/>
      <c r="D98" s="69"/>
      <c r="E98" s="69"/>
      <c r="F98" s="69"/>
      <c r="G98" s="69"/>
      <c r="H98" s="69"/>
      <c r="I98" s="69"/>
      <c r="J98" s="69"/>
      <c r="K98" s="69"/>
      <c r="L98" s="69"/>
      <c r="M98" s="69"/>
      <c r="N98" s="69"/>
      <c r="O98" s="72"/>
      <c r="P98" s="494"/>
      <c r="Q98" s="494"/>
      <c r="R98" s="494"/>
      <c r="S98" s="494"/>
      <c r="T98" s="494"/>
    </row>
    <row r="99" spans="1:20" s="497" customFormat="1">
      <c r="A99" s="498"/>
      <c r="B99" s="494"/>
      <c r="C99" s="69"/>
      <c r="D99" s="69"/>
      <c r="E99" s="69"/>
      <c r="F99" s="69"/>
      <c r="G99" s="69"/>
      <c r="H99" s="69"/>
      <c r="I99" s="69"/>
      <c r="J99" s="69"/>
      <c r="K99" s="69"/>
      <c r="L99" s="69"/>
      <c r="M99" s="69"/>
      <c r="N99" s="69"/>
      <c r="O99" s="72"/>
      <c r="P99" s="494"/>
      <c r="Q99" s="494"/>
      <c r="R99" s="494"/>
      <c r="S99" s="494"/>
      <c r="T99" s="494"/>
    </row>
    <row r="100" spans="1:20" s="497" customFormat="1">
      <c r="A100" s="494"/>
      <c r="B100" s="494"/>
      <c r="C100" s="69"/>
      <c r="D100" s="69"/>
      <c r="E100" s="69"/>
      <c r="F100" s="69"/>
      <c r="G100" s="69"/>
      <c r="H100" s="69"/>
      <c r="I100" s="69"/>
      <c r="J100" s="69"/>
      <c r="K100" s="69"/>
      <c r="L100" s="69"/>
      <c r="M100" s="69"/>
      <c r="N100" s="69"/>
      <c r="O100" s="72"/>
      <c r="P100" s="494"/>
      <c r="Q100" s="494"/>
      <c r="R100" s="494"/>
      <c r="S100" s="494"/>
      <c r="T100" s="494"/>
    </row>
    <row r="101" spans="1:20" s="497" customFormat="1">
      <c r="A101" s="494"/>
      <c r="B101" s="494"/>
      <c r="C101" s="69"/>
      <c r="D101" s="69"/>
      <c r="E101" s="69"/>
      <c r="F101" s="69"/>
      <c r="G101" s="69"/>
      <c r="H101" s="69"/>
      <c r="I101" s="69"/>
      <c r="J101" s="69"/>
      <c r="K101" s="69"/>
      <c r="L101" s="69"/>
      <c r="M101" s="69"/>
      <c r="N101" s="69"/>
      <c r="O101" s="72"/>
      <c r="P101" s="494"/>
      <c r="Q101" s="494"/>
      <c r="R101" s="494"/>
      <c r="S101" s="494"/>
      <c r="T101" s="494"/>
    </row>
    <row r="102" spans="1:20" s="497" customFormat="1">
      <c r="A102" s="494"/>
      <c r="B102" s="494"/>
      <c r="C102" s="69"/>
      <c r="D102" s="69"/>
      <c r="E102" s="69"/>
      <c r="F102" s="69"/>
      <c r="G102" s="69"/>
      <c r="H102" s="69"/>
      <c r="I102" s="69"/>
      <c r="J102" s="69"/>
      <c r="K102" s="69"/>
      <c r="L102" s="69"/>
      <c r="M102" s="69"/>
      <c r="N102" s="69"/>
      <c r="O102" s="72"/>
      <c r="P102" s="494"/>
      <c r="Q102" s="494"/>
      <c r="R102" s="494"/>
      <c r="S102" s="494"/>
      <c r="T102" s="494"/>
    </row>
    <row r="103" spans="1:20" s="497" customFormat="1">
      <c r="A103" s="494"/>
      <c r="B103" s="494"/>
      <c r="C103" s="69"/>
      <c r="D103" s="69"/>
      <c r="E103" s="69"/>
      <c r="F103" s="69"/>
      <c r="G103" s="69"/>
      <c r="H103" s="69"/>
      <c r="I103" s="69"/>
      <c r="J103" s="69"/>
      <c r="K103" s="69"/>
      <c r="L103" s="69"/>
      <c r="M103" s="69"/>
      <c r="N103" s="69"/>
      <c r="O103" s="72"/>
      <c r="P103" s="494"/>
      <c r="Q103" s="494"/>
      <c r="R103" s="494"/>
      <c r="S103" s="494"/>
      <c r="T103" s="494"/>
    </row>
    <row r="104" spans="1:20" s="497" customFormat="1">
      <c r="A104" s="494"/>
      <c r="B104" s="494"/>
      <c r="C104" s="69"/>
      <c r="D104" s="69"/>
      <c r="E104" s="69"/>
      <c r="F104" s="69"/>
      <c r="G104" s="69"/>
      <c r="H104" s="69"/>
      <c r="I104" s="69"/>
      <c r="J104" s="69"/>
      <c r="K104" s="69"/>
      <c r="L104" s="69"/>
      <c r="M104" s="69"/>
      <c r="N104" s="69"/>
      <c r="O104" s="72"/>
      <c r="P104" s="494"/>
      <c r="Q104" s="494"/>
      <c r="R104" s="494"/>
      <c r="S104" s="494"/>
      <c r="T104" s="494"/>
    </row>
    <row r="105" spans="1:20" s="497" customFormat="1">
      <c r="A105" s="494"/>
      <c r="B105" s="494"/>
      <c r="C105" s="69"/>
      <c r="D105" s="69"/>
      <c r="E105" s="69"/>
      <c r="F105" s="69"/>
      <c r="G105" s="69"/>
      <c r="H105" s="69"/>
      <c r="I105" s="69"/>
      <c r="J105" s="69"/>
      <c r="K105" s="69"/>
      <c r="L105" s="69"/>
      <c r="M105" s="69"/>
      <c r="N105" s="69"/>
      <c r="O105" s="72"/>
      <c r="P105" s="494"/>
      <c r="Q105" s="494"/>
      <c r="R105" s="494"/>
      <c r="S105" s="494"/>
      <c r="T105" s="494"/>
    </row>
    <row r="106" spans="1:20" s="497" customFormat="1">
      <c r="A106" s="494"/>
      <c r="B106" s="494"/>
      <c r="C106" s="69"/>
      <c r="D106" s="69"/>
      <c r="E106" s="69"/>
      <c r="F106" s="69"/>
      <c r="G106" s="69"/>
      <c r="H106" s="69"/>
      <c r="I106" s="69"/>
      <c r="J106" s="69"/>
      <c r="K106" s="69"/>
      <c r="L106" s="69"/>
      <c r="M106" s="69"/>
      <c r="N106" s="69"/>
      <c r="O106" s="72"/>
      <c r="P106" s="494"/>
      <c r="Q106" s="494"/>
      <c r="R106" s="494"/>
      <c r="S106" s="494"/>
      <c r="T106" s="494"/>
    </row>
    <row r="107" spans="1:20" s="497" customFormat="1">
      <c r="A107" s="494"/>
      <c r="B107" s="494"/>
      <c r="C107" s="69"/>
      <c r="D107" s="69"/>
      <c r="E107" s="69"/>
      <c r="F107" s="69"/>
      <c r="G107" s="69"/>
      <c r="H107" s="69"/>
      <c r="I107" s="69"/>
      <c r="J107" s="69"/>
      <c r="K107" s="69"/>
      <c r="L107" s="69"/>
      <c r="M107" s="69"/>
      <c r="N107" s="69"/>
      <c r="O107" s="72"/>
      <c r="P107" s="494"/>
      <c r="Q107" s="494"/>
      <c r="R107" s="494"/>
      <c r="S107" s="494"/>
      <c r="T107" s="494"/>
    </row>
    <row r="108" spans="1:20" s="497" customFormat="1">
      <c r="A108" s="494"/>
      <c r="B108" s="494"/>
      <c r="C108" s="69"/>
      <c r="D108" s="69"/>
      <c r="E108" s="69"/>
      <c r="F108" s="69"/>
      <c r="G108" s="69"/>
      <c r="H108" s="69"/>
      <c r="I108" s="69"/>
      <c r="J108" s="69"/>
      <c r="K108" s="69"/>
      <c r="L108" s="69"/>
      <c r="M108" s="69"/>
      <c r="N108" s="69"/>
      <c r="O108" s="72"/>
      <c r="P108" s="494"/>
      <c r="Q108" s="494"/>
      <c r="R108" s="494"/>
      <c r="S108" s="494"/>
      <c r="T108" s="494"/>
    </row>
    <row r="109" spans="1:20" s="497" customFormat="1">
      <c r="A109" s="494"/>
      <c r="B109" s="494"/>
      <c r="C109" s="69"/>
      <c r="D109" s="69"/>
      <c r="E109" s="69"/>
      <c r="F109" s="69"/>
      <c r="G109" s="69"/>
      <c r="H109" s="69"/>
      <c r="I109" s="69"/>
      <c r="J109" s="69"/>
      <c r="K109" s="69"/>
      <c r="L109" s="69"/>
      <c r="M109" s="69"/>
      <c r="N109" s="69"/>
      <c r="O109" s="72"/>
      <c r="P109" s="494"/>
      <c r="Q109" s="494"/>
      <c r="R109" s="494"/>
      <c r="S109" s="494"/>
      <c r="T109" s="494"/>
    </row>
    <row r="110" spans="1:20" s="497" customFormat="1">
      <c r="A110" s="494"/>
      <c r="B110" s="494"/>
      <c r="C110" s="69"/>
      <c r="D110" s="69"/>
      <c r="E110" s="69"/>
      <c r="F110" s="69"/>
      <c r="G110" s="69"/>
      <c r="H110" s="69"/>
      <c r="I110" s="69"/>
      <c r="J110" s="69"/>
      <c r="K110" s="69"/>
      <c r="L110" s="69"/>
      <c r="M110" s="69"/>
      <c r="N110" s="69"/>
      <c r="O110" s="72"/>
      <c r="P110" s="494"/>
      <c r="Q110" s="494"/>
      <c r="R110" s="494"/>
      <c r="S110" s="494"/>
      <c r="T110" s="494"/>
    </row>
    <row r="111" spans="1:20" s="497" customFormat="1">
      <c r="A111" s="494"/>
      <c r="B111" s="494"/>
      <c r="C111" s="69"/>
      <c r="D111" s="69"/>
      <c r="E111" s="69"/>
      <c r="F111" s="69"/>
      <c r="G111" s="69"/>
      <c r="H111" s="69"/>
      <c r="I111" s="69"/>
      <c r="J111" s="69"/>
      <c r="K111" s="69"/>
      <c r="L111" s="69"/>
      <c r="M111" s="69"/>
      <c r="N111" s="69"/>
      <c r="O111" s="72"/>
      <c r="P111" s="494"/>
      <c r="Q111" s="494"/>
      <c r="R111" s="494"/>
      <c r="S111" s="494"/>
      <c r="T111" s="494"/>
    </row>
    <row r="112" spans="1:20" s="497" customFormat="1">
      <c r="A112" s="494"/>
      <c r="B112" s="494"/>
      <c r="C112" s="69"/>
      <c r="D112" s="69"/>
      <c r="E112" s="69"/>
      <c r="F112" s="69"/>
      <c r="G112" s="69"/>
      <c r="H112" s="69"/>
      <c r="I112" s="69"/>
      <c r="J112" s="69"/>
      <c r="K112" s="69"/>
      <c r="L112" s="69"/>
      <c r="M112" s="69"/>
      <c r="N112" s="69"/>
      <c r="O112" s="72"/>
      <c r="P112" s="494"/>
      <c r="Q112" s="494"/>
      <c r="R112" s="494"/>
      <c r="S112" s="494"/>
      <c r="T112" s="494"/>
    </row>
    <row r="113" spans="1:20" s="497" customFormat="1">
      <c r="A113" s="494"/>
      <c r="B113" s="494"/>
      <c r="C113" s="69"/>
      <c r="D113" s="69"/>
      <c r="E113" s="69"/>
      <c r="F113" s="69"/>
      <c r="G113" s="69"/>
      <c r="H113" s="69"/>
      <c r="I113" s="69"/>
      <c r="J113" s="69"/>
      <c r="K113" s="69"/>
      <c r="L113" s="69"/>
      <c r="M113" s="69"/>
      <c r="N113" s="69"/>
      <c r="O113" s="72"/>
      <c r="P113" s="494"/>
      <c r="Q113" s="494"/>
      <c r="R113" s="494"/>
      <c r="S113" s="494"/>
      <c r="T113" s="494"/>
    </row>
    <row r="114" spans="1:20" s="497" customFormat="1">
      <c r="A114" s="494"/>
      <c r="B114" s="494"/>
      <c r="C114" s="69"/>
      <c r="D114" s="69"/>
      <c r="E114" s="69"/>
      <c r="F114" s="69"/>
      <c r="G114" s="69"/>
      <c r="H114" s="69"/>
      <c r="I114" s="69"/>
      <c r="J114" s="69"/>
      <c r="K114" s="69"/>
      <c r="L114" s="69"/>
      <c r="M114" s="69"/>
      <c r="N114" s="69"/>
      <c r="O114" s="72"/>
      <c r="P114" s="494"/>
      <c r="Q114" s="494"/>
      <c r="R114" s="494"/>
      <c r="S114" s="494"/>
      <c r="T114" s="494"/>
    </row>
    <row r="115" spans="1:20" s="497" customFormat="1">
      <c r="A115" s="494"/>
      <c r="B115" s="494"/>
      <c r="C115" s="69"/>
      <c r="D115" s="69"/>
      <c r="E115" s="69"/>
      <c r="F115" s="69"/>
      <c r="G115" s="69"/>
      <c r="H115" s="69"/>
      <c r="I115" s="69"/>
      <c r="J115" s="69"/>
      <c r="K115" s="69"/>
      <c r="L115" s="69"/>
      <c r="M115" s="69"/>
      <c r="N115" s="69"/>
      <c r="O115" s="72"/>
      <c r="P115" s="494"/>
      <c r="Q115" s="494"/>
      <c r="R115" s="494"/>
      <c r="S115" s="494"/>
      <c r="T115" s="494"/>
    </row>
    <row r="116" spans="1:20" s="497" customFormat="1">
      <c r="A116" s="494"/>
      <c r="B116" s="494"/>
      <c r="C116" s="69"/>
      <c r="D116" s="69"/>
      <c r="E116" s="69"/>
      <c r="F116" s="69"/>
      <c r="G116" s="69"/>
      <c r="H116" s="69"/>
      <c r="I116" s="69"/>
      <c r="J116" s="69"/>
      <c r="K116" s="69"/>
      <c r="L116" s="69"/>
      <c r="M116" s="69"/>
      <c r="N116" s="69"/>
      <c r="O116" s="72"/>
      <c r="P116" s="494"/>
      <c r="Q116" s="494"/>
      <c r="R116" s="494"/>
      <c r="S116" s="494"/>
      <c r="T116" s="494"/>
    </row>
    <row r="117" spans="1:20" s="497" customFormat="1">
      <c r="A117" s="494"/>
      <c r="B117" s="494"/>
      <c r="C117" s="69"/>
      <c r="D117" s="69"/>
      <c r="E117" s="69"/>
      <c r="F117" s="69"/>
      <c r="G117" s="69"/>
      <c r="H117" s="69"/>
      <c r="I117" s="69"/>
      <c r="J117" s="69"/>
      <c r="K117" s="69"/>
      <c r="L117" s="69"/>
      <c r="M117" s="69"/>
      <c r="N117" s="69"/>
      <c r="O117" s="72"/>
      <c r="P117" s="494"/>
      <c r="Q117" s="494"/>
      <c r="R117" s="494"/>
      <c r="S117" s="494"/>
      <c r="T117" s="494"/>
    </row>
    <row r="118" spans="1:20" s="497" customFormat="1">
      <c r="A118" s="494"/>
      <c r="B118" s="494"/>
      <c r="C118" s="69"/>
      <c r="D118" s="69"/>
      <c r="E118" s="69"/>
      <c r="F118" s="69"/>
      <c r="G118" s="69"/>
      <c r="H118" s="69"/>
      <c r="I118" s="69"/>
      <c r="J118" s="69"/>
      <c r="K118" s="69"/>
      <c r="L118" s="69"/>
      <c r="M118" s="69"/>
      <c r="N118" s="69"/>
      <c r="O118" s="72"/>
      <c r="P118" s="494"/>
      <c r="Q118" s="494"/>
      <c r="R118" s="494"/>
      <c r="S118" s="494"/>
      <c r="T118" s="494"/>
    </row>
    <row r="119" spans="1:20" s="497" customFormat="1">
      <c r="A119" s="494"/>
      <c r="B119" s="494"/>
      <c r="C119" s="69"/>
      <c r="D119" s="69"/>
      <c r="E119" s="69"/>
      <c r="F119" s="69"/>
      <c r="G119" s="69"/>
      <c r="H119" s="69"/>
      <c r="I119" s="69"/>
      <c r="J119" s="69"/>
      <c r="K119" s="69"/>
      <c r="L119" s="69"/>
      <c r="M119" s="69"/>
      <c r="N119" s="69"/>
      <c r="O119" s="72"/>
      <c r="P119" s="494"/>
      <c r="Q119" s="494"/>
      <c r="R119" s="494"/>
      <c r="S119" s="494"/>
      <c r="T119" s="494"/>
    </row>
    <row r="120" spans="1:20" s="497" customFormat="1">
      <c r="A120" s="494"/>
      <c r="B120" s="494"/>
      <c r="C120" s="69"/>
      <c r="D120" s="69"/>
      <c r="E120" s="69"/>
      <c r="F120" s="69"/>
      <c r="G120" s="69"/>
      <c r="H120" s="69"/>
      <c r="I120" s="69"/>
      <c r="J120" s="69"/>
      <c r="K120" s="69"/>
      <c r="L120" s="69"/>
      <c r="M120" s="69"/>
      <c r="N120" s="69"/>
      <c r="O120" s="72"/>
      <c r="P120" s="494"/>
      <c r="Q120" s="494"/>
      <c r="R120" s="494"/>
      <c r="S120" s="494"/>
      <c r="T120" s="494"/>
    </row>
    <row r="121" spans="1:20" s="497" customFormat="1">
      <c r="A121" s="494"/>
      <c r="B121" s="494"/>
      <c r="C121" s="69"/>
      <c r="D121" s="69"/>
      <c r="E121" s="69"/>
      <c r="F121" s="69"/>
      <c r="G121" s="69"/>
      <c r="H121" s="69"/>
      <c r="I121" s="69"/>
      <c r="J121" s="69"/>
      <c r="K121" s="69"/>
      <c r="L121" s="69"/>
      <c r="M121" s="69"/>
      <c r="N121" s="69"/>
      <c r="O121" s="72"/>
      <c r="P121" s="494"/>
      <c r="Q121" s="494"/>
      <c r="R121" s="494"/>
      <c r="S121" s="494"/>
      <c r="T121" s="494"/>
    </row>
    <row r="122" spans="1:20" s="497" customFormat="1">
      <c r="A122" s="494"/>
      <c r="B122" s="494"/>
      <c r="C122" s="69"/>
      <c r="D122" s="69"/>
      <c r="E122" s="69"/>
      <c r="F122" s="69"/>
      <c r="G122" s="69"/>
      <c r="H122" s="69"/>
      <c r="I122" s="69"/>
      <c r="J122" s="69"/>
      <c r="K122" s="69"/>
      <c r="L122" s="69"/>
      <c r="M122" s="69"/>
      <c r="N122" s="69"/>
      <c r="O122" s="72"/>
      <c r="P122" s="494"/>
      <c r="Q122" s="494"/>
      <c r="R122" s="494"/>
      <c r="S122" s="494"/>
      <c r="T122" s="494"/>
    </row>
  </sheetData>
  <sheetProtection algorithmName="SHA-512" hashValue="Q+F4GfBwvUP/T5+6vh8WxGN0Fq1XWjcByYvrZOvIQTn9J7g/xm6p3T3a9XCnGtDyR1NElUBGXvA0BpLmfnNmGw==" saltValue="okYAZG8OsmSP2TyJLc3SuQ==" spinCount="100000" sheet="1" objects="1" scenarios="1"/>
  <autoFilter ref="A1:T90" xr:uid="{AA4404BC-B0D1-4BDA-8AFC-DA1CFE8A927C}">
    <filterColumn colId="2" showButton="0"/>
  </autoFilter>
  <mergeCells count="4">
    <mergeCell ref="B1:B3"/>
    <mergeCell ref="A1:A3"/>
    <mergeCell ref="C1:D1"/>
    <mergeCell ref="E2:S2"/>
  </mergeCells>
  <printOptions horizontalCentered="1" verticalCentered="1"/>
  <pageMargins left="0.39370078740157483" right="0.39370078740157483" top="0.39370078740157483" bottom="0.39370078740157483" header="0.31496062992125984" footer="0.19685039370078741"/>
  <pageSetup paperSize="9" scale="63" fitToHeight="0" orientation="landscape" horizontalDpi="4294967293" r:id="rId1"/>
  <headerFooter>
    <oddFooter>&amp;C&amp;8Page &amp;P de &amp;N</oddFooter>
  </headerFooter>
  <ignoredErrors>
    <ignoredError sqref="S14 S16" 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8B4AC-68AC-471A-A51E-4A667DF949D5}">
  <sheetPr codeName="Feuil11">
    <tabColor rgb="FF666699"/>
    <pageSetUpPr fitToPage="1"/>
  </sheetPr>
  <dimension ref="A1:AV324"/>
  <sheetViews>
    <sheetView showGridLines="0" zoomScaleNormal="100" zoomScaleSheetLayoutView="100" workbookViewId="0">
      <pane ySplit="2" topLeftCell="A3" activePane="bottomLeft" state="frozen"/>
      <selection activeCell="O22" sqref="O22"/>
      <selection pane="bottomLeft" activeCell="E10" sqref="E10"/>
    </sheetView>
  </sheetViews>
  <sheetFormatPr baseColWidth="10" defaultColWidth="11.42578125" defaultRowHeight="12.75"/>
  <cols>
    <col min="1" max="1" width="7.28515625" style="268" hidden="1" customWidth="1"/>
    <col min="2" max="2" width="3.140625" style="197" hidden="1" customWidth="1"/>
    <col min="3" max="3" width="9.42578125" style="200" hidden="1" customWidth="1"/>
    <col min="4" max="4" width="12.85546875" style="292" hidden="1" customWidth="1"/>
    <col min="5" max="5" width="71.5703125" style="187" bestFit="1" customWidth="1"/>
    <col min="6" max="6" width="71.42578125" style="187" hidden="1" customWidth="1"/>
    <col min="7" max="7" width="38.7109375" style="235" hidden="1" customWidth="1"/>
    <col min="8" max="8" width="5" style="235" hidden="1" customWidth="1"/>
    <col min="9" max="9" width="65.7109375" style="235" hidden="1" customWidth="1"/>
    <col min="10" max="10" width="14" style="235" hidden="1" customWidth="1"/>
    <col min="11" max="11" width="8.5703125" style="202" bestFit="1" customWidth="1"/>
    <col min="12" max="12" width="8.5703125" style="203" bestFit="1" customWidth="1"/>
    <col min="13" max="13" width="8.5703125" style="202" bestFit="1" customWidth="1"/>
    <col min="14" max="14" width="9.7109375" style="203" bestFit="1" customWidth="1"/>
    <col min="15" max="15" width="11.85546875" style="202" bestFit="1" customWidth="1"/>
    <col min="16" max="16" width="11.85546875" style="203" bestFit="1" customWidth="1"/>
    <col min="17" max="17" width="9.7109375" style="202" bestFit="1" customWidth="1"/>
    <col min="18" max="18" width="9.7109375" style="203" bestFit="1" customWidth="1"/>
    <col min="19" max="19" width="9.5703125" style="235" bestFit="1" customWidth="1"/>
    <col min="20" max="20" width="9.5703125" style="203" bestFit="1" customWidth="1"/>
    <col min="21" max="21" width="9.5703125" style="235" customWidth="1"/>
    <col min="22" max="22" width="9.5703125" style="203" bestFit="1" customWidth="1"/>
    <col min="23" max="23" width="9.5703125" style="235" customWidth="1"/>
    <col min="24" max="48" width="11.42578125" style="236"/>
    <col min="49" max="16384" width="11.42578125" style="235"/>
  </cols>
  <sheetData>
    <row r="1" spans="1:48" s="187" customFormat="1" ht="25.5">
      <c r="A1" s="197"/>
      <c r="B1" s="197"/>
      <c r="C1" s="200"/>
      <c r="D1" s="200"/>
      <c r="E1" s="167" t="s">
        <v>3972</v>
      </c>
      <c r="F1" s="167" t="s">
        <v>3971</v>
      </c>
      <c r="G1" s="187" t="s">
        <v>0</v>
      </c>
      <c r="J1" s="187"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row>
    <row r="2" spans="1:48" ht="33.75">
      <c r="A2" s="204" t="s">
        <v>3276</v>
      </c>
      <c r="B2" s="205" t="s">
        <v>249</v>
      </c>
      <c r="C2" s="164" t="s">
        <v>697</v>
      </c>
      <c r="D2" s="164" t="s">
        <v>696</v>
      </c>
      <c r="E2" s="168" t="s">
        <v>4154</v>
      </c>
      <c r="F2" s="168" t="s">
        <v>4148</v>
      </c>
      <c r="G2" s="39" t="s">
        <v>415</v>
      </c>
      <c r="H2" s="39" t="s">
        <v>416</v>
      </c>
      <c r="I2" s="39" t="s">
        <v>417</v>
      </c>
      <c r="J2" s="39"/>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8">
      <c r="A3" s="248" t="s">
        <v>1507</v>
      </c>
      <c r="B3" s="243" t="str">
        <f>IF(ISERROR(VLOOKUP(A3,TABLES!$A$2:$B$10,2,0)),"",VLOOKUP(A3,TABLES!$A$2:$B$10,2,0))</f>
        <v>▐</v>
      </c>
      <c r="C3" s="214" t="str">
        <f>IF(COUNTIF(C4:C83,"x"),"z","")</f>
        <v/>
      </c>
      <c r="D3" s="214" t="str">
        <f>IF(COUNTIF(D4:D83,"x"),"z","")</f>
        <v/>
      </c>
      <c r="E3" s="173" t="s">
        <v>1653</v>
      </c>
      <c r="F3" s="269" t="s">
        <v>918</v>
      </c>
      <c r="G3" s="269"/>
      <c r="H3" s="269"/>
      <c r="I3" s="269" t="str">
        <f t="shared" ref="I3:I12" si="0">IF(G3&lt;&gt;"",IF(H3&lt;&gt;"",G3&amp;" ; "&amp;IFERROR(IF(SEARCH(" ; ",G3)&gt;0,SUBSTITUTE(G3," ; ","_N ; ")&amp;"_N"),IFERROR(IF(SEARCH(" ;",G3)&gt;0,SUBSTITUTE(G3," ;","_N  ; ")&amp;"_N"),IFERROR(IF(SEARCH(";",G3)&gt;0,SUBSTITUTE(G3,";","_N  ; ")&amp;"_N"),G3&amp;"_N"))),G3),"")</f>
        <v/>
      </c>
      <c r="J3" s="213"/>
      <c r="K3" s="207"/>
      <c r="L3" s="214"/>
      <c r="M3" s="207"/>
      <c r="N3" s="214"/>
      <c r="O3" s="207"/>
      <c r="P3" s="214"/>
      <c r="Q3" s="207"/>
      <c r="R3" s="214"/>
      <c r="S3" s="207" t="s">
        <v>222</v>
      </c>
      <c r="T3" s="214"/>
      <c r="U3" s="207"/>
      <c r="V3" s="214"/>
      <c r="W3" s="207"/>
    </row>
    <row r="4" spans="1:48">
      <c r="A4" s="248" t="s">
        <v>1505</v>
      </c>
      <c r="B4" s="243" t="str">
        <f>IF(ISERROR(VLOOKUP(A4,TABLES!$A$2:$B$10,2,0)),"",VLOOKUP(A4,TABLES!$A$2:$B$10,2,0))</f>
        <v>■</v>
      </c>
      <c r="C4" s="208"/>
      <c r="D4" s="208"/>
      <c r="E4" s="165" t="s">
        <v>1607</v>
      </c>
      <c r="F4" s="270" t="s">
        <v>1139</v>
      </c>
      <c r="G4" s="251" t="s">
        <v>784</v>
      </c>
      <c r="H4" s="252" t="s">
        <v>222</v>
      </c>
      <c r="I4" s="251" t="str">
        <f t="shared" si="0"/>
        <v>AQ_FOYVIE_log1an ; AQ_FOYVIE_log1an_N</v>
      </c>
      <c r="J4" s="219" t="s">
        <v>202</v>
      </c>
      <c r="S4" s="202">
        <v>43</v>
      </c>
      <c r="U4" s="202"/>
      <c r="W4" s="202"/>
    </row>
    <row r="5" spans="1:48" ht="45">
      <c r="A5" s="248" t="s">
        <v>1505</v>
      </c>
      <c r="B5" s="243" t="str">
        <f>IF(ISERROR(VLOOKUP(A5,TABLES!$A$2:$B$10,2,0)),"",VLOOKUP(A5,TABLES!$A$2:$B$10,2,0))</f>
        <v>■</v>
      </c>
      <c r="C5" s="208"/>
      <c r="D5" s="208"/>
      <c r="E5" s="165" t="s">
        <v>1482</v>
      </c>
      <c r="F5" s="270" t="s">
        <v>1483</v>
      </c>
      <c r="G5" s="251" t="s">
        <v>785</v>
      </c>
      <c r="H5" s="252" t="s">
        <v>222</v>
      </c>
      <c r="I5" s="251" t="str">
        <f t="shared" si="0"/>
        <v>AQ_FOYVIE_logquoi ; AQ_FOYVIE_logquoi_N</v>
      </c>
      <c r="J5" s="219" t="s">
        <v>202</v>
      </c>
      <c r="S5" s="202">
        <v>44</v>
      </c>
      <c r="U5" s="202"/>
      <c r="W5" s="202"/>
    </row>
    <row r="6" spans="1:48" ht="56.25">
      <c r="A6" s="248" t="s">
        <v>1505</v>
      </c>
      <c r="B6" s="243" t="str">
        <f>IF(ISERROR(VLOOKUP(A6,TABLES!$A$2:$B$10,2,0)),"",VLOOKUP(A6,TABLES!$A$2:$B$10,2,0))</f>
        <v>■</v>
      </c>
      <c r="C6" s="208"/>
      <c r="D6" s="208"/>
      <c r="E6" s="165" t="s">
        <v>2664</v>
      </c>
      <c r="F6" s="270" t="s">
        <v>3295</v>
      </c>
      <c r="G6" s="251" t="s">
        <v>3970</v>
      </c>
      <c r="H6" s="252" t="s">
        <v>222</v>
      </c>
      <c r="I6" s="251" t="str">
        <f t="shared" si="0"/>
        <v>AQ_FOYVIE_logquoiF ; AQ_FOYVIE_logquoiF_N</v>
      </c>
      <c r="J6" s="219" t="s">
        <v>202</v>
      </c>
      <c r="S6" s="202"/>
      <c r="T6" s="203">
        <v>25</v>
      </c>
      <c r="U6" s="202"/>
      <c r="W6" s="202"/>
    </row>
    <row r="7" spans="1:48">
      <c r="A7" s="248" t="s">
        <v>1509</v>
      </c>
      <c r="B7" s="243" t="str">
        <f>IF(ISERROR(VLOOKUP(A7,TABLES!$A$2:$B$10,2,0)),"",VLOOKUP(A7,TABLES!$A$2:$B$10,2,0))</f>
        <v>▫</v>
      </c>
      <c r="C7" s="212" t="str">
        <f>IF($C$6="x","x","")</f>
        <v/>
      </c>
      <c r="D7" s="212" t="str">
        <f>IF($D$6="x","x","")</f>
        <v/>
      </c>
      <c r="E7" s="166" t="s">
        <v>1800</v>
      </c>
      <c r="F7" s="271" t="s">
        <v>1801</v>
      </c>
      <c r="G7" s="251" t="s">
        <v>786</v>
      </c>
      <c r="H7" s="252" t="s">
        <v>222</v>
      </c>
      <c r="I7" s="251" t="str">
        <f t="shared" si="0"/>
        <v>AQ_FOYVIE_appartetage ; AQ_FOYVIE_appartetage_N</v>
      </c>
      <c r="J7" s="219" t="s">
        <v>202</v>
      </c>
      <c r="S7" s="202">
        <v>44</v>
      </c>
      <c r="T7" s="203">
        <v>25</v>
      </c>
      <c r="U7" s="202"/>
      <c r="W7" s="202"/>
    </row>
    <row r="8" spans="1:48" ht="22.5">
      <c r="A8" s="248" t="s">
        <v>1505</v>
      </c>
      <c r="B8" s="243" t="str">
        <f>IF(ISERROR(VLOOKUP(A8,TABLES!$A$2:$B$10,2,0)),"",VLOOKUP(A8,TABLES!$A$2:$B$10,2,0))</f>
        <v>■</v>
      </c>
      <c r="C8" s="208"/>
      <c r="D8" s="208"/>
      <c r="E8" s="165" t="s">
        <v>1309</v>
      </c>
      <c r="F8" s="270" t="s">
        <v>1425</v>
      </c>
      <c r="G8" s="251" t="s">
        <v>838</v>
      </c>
      <c r="H8" s="252" t="s">
        <v>222</v>
      </c>
      <c r="I8" s="251" t="str">
        <f t="shared" si="0"/>
        <v>AQ_FOYVIE_surface ; AQ_FOYVIE_surfacensp ; AQ_FOYVIE_surface_N ; AQ_FOYVIE_surfacensp_N</v>
      </c>
      <c r="J8" s="219" t="s">
        <v>202</v>
      </c>
      <c r="S8" s="202">
        <v>45</v>
      </c>
      <c r="U8" s="202"/>
      <c r="W8" s="202"/>
    </row>
    <row r="9" spans="1:48">
      <c r="A9" s="248" t="s">
        <v>1505</v>
      </c>
      <c r="B9" s="243" t="str">
        <f>IF(ISERROR(VLOOKUP(A9,TABLES!$A$2:$B$10,2,0)),"",VLOOKUP(A9,TABLES!$A$2:$B$10,2,0))</f>
        <v>■</v>
      </c>
      <c r="C9" s="208"/>
      <c r="D9" s="208"/>
      <c r="E9" s="165" t="s">
        <v>1608</v>
      </c>
      <c r="F9" s="270" t="s">
        <v>1609</v>
      </c>
      <c r="G9" s="251" t="s">
        <v>787</v>
      </c>
      <c r="H9" s="252" t="s">
        <v>222</v>
      </c>
      <c r="I9" s="251" t="str">
        <f t="shared" si="0"/>
        <v>AQ_FOYVIE_nbperslog ; AQ_FOYVIE_nbperslog_N</v>
      </c>
      <c r="J9" s="219" t="s">
        <v>202</v>
      </c>
      <c r="S9" s="202">
        <v>46</v>
      </c>
      <c r="U9" s="202"/>
      <c r="W9" s="202"/>
    </row>
    <row r="10" spans="1:48" ht="33.75">
      <c r="A10" s="248"/>
      <c r="B10" s="243"/>
      <c r="C10" s="286"/>
      <c r="D10" s="286"/>
      <c r="E10" s="89" t="s">
        <v>3315</v>
      </c>
      <c r="F10" s="90" t="s">
        <v>3316</v>
      </c>
      <c r="G10" s="269"/>
      <c r="H10" s="269"/>
      <c r="I10" s="269"/>
      <c r="J10" s="269"/>
      <c r="K10" s="269"/>
      <c r="L10" s="269"/>
      <c r="M10" s="269"/>
      <c r="N10" s="269"/>
      <c r="O10" s="269"/>
      <c r="P10" s="269"/>
      <c r="Q10" s="269"/>
      <c r="R10" s="269"/>
      <c r="S10" s="269"/>
      <c r="T10" s="269"/>
      <c r="U10" s="269"/>
      <c r="V10" s="269"/>
      <c r="W10" s="269"/>
    </row>
    <row r="11" spans="1:48">
      <c r="A11" s="248" t="s">
        <v>1505</v>
      </c>
      <c r="B11" s="243" t="str">
        <f>IF(ISERROR(VLOOKUP(A11,TABLES!$A$2:$B$10,2,0)),"",VLOOKUP(A11,TABLES!$A$2:$B$10,2,0))</f>
        <v>■</v>
      </c>
      <c r="C11" s="466" t="str">
        <f>IF(OR(C12="x",C16="x"),"x","")</f>
        <v/>
      </c>
      <c r="D11" s="466" t="str">
        <f>IF(OR(D12="x",D16="x"),"x","")</f>
        <v/>
      </c>
      <c r="E11" s="165" t="s">
        <v>766</v>
      </c>
      <c r="F11" s="270" t="s">
        <v>877</v>
      </c>
      <c r="G11" s="251"/>
      <c r="H11" s="252"/>
      <c r="I11" s="251" t="str">
        <f t="shared" si="0"/>
        <v/>
      </c>
      <c r="S11" s="202">
        <v>47</v>
      </c>
      <c r="U11" s="202"/>
      <c r="W11" s="202"/>
    </row>
    <row r="12" spans="1:48">
      <c r="A12" s="248" t="s">
        <v>1504</v>
      </c>
      <c r="B12" s="243" t="str">
        <f>IF(ISERROR(VLOOKUP(A12,TABLES!$A$2:$B$10,2,0)),"",VLOOKUP(A12,TABLES!$A$2:$B$10,2,0))</f>
        <v>□</v>
      </c>
      <c r="C12" s="463"/>
      <c r="D12" s="463"/>
      <c r="E12" s="166" t="s">
        <v>1461</v>
      </c>
      <c r="F12" s="271" t="s">
        <v>1641</v>
      </c>
      <c r="G12" s="251" t="s">
        <v>788</v>
      </c>
      <c r="H12" s="252" t="s">
        <v>222</v>
      </c>
      <c r="I12" s="251" t="str">
        <f t="shared" si="0"/>
        <v>AQ_FOYVIE_cave ; AQ_FOYVIE_cave_N</v>
      </c>
      <c r="J12" s="219" t="s">
        <v>202</v>
      </c>
      <c r="S12" s="202">
        <v>47</v>
      </c>
      <c r="U12" s="202"/>
      <c r="W12" s="202"/>
    </row>
    <row r="13" spans="1:48">
      <c r="A13" s="248" t="s">
        <v>1509</v>
      </c>
      <c r="B13" s="243" t="str">
        <f>IF(ISERROR(VLOOKUP(A13,TABLES!$A$2:$B$10,2,0)),"",VLOOKUP(A13,TABLES!$A$2:$B$10,2,0))</f>
        <v>▫</v>
      </c>
      <c r="C13" s="464" t="str">
        <f>IF($C$12="x","x","")</f>
        <v/>
      </c>
      <c r="D13" s="464" t="str">
        <f>IF($D$12="x","x","")</f>
        <v/>
      </c>
      <c r="E13" s="166" t="s">
        <v>1170</v>
      </c>
      <c r="F13" s="271" t="s">
        <v>1171</v>
      </c>
      <c r="G13" s="251"/>
      <c r="H13" s="252"/>
      <c r="I13" s="251"/>
      <c r="S13" s="202">
        <v>47</v>
      </c>
      <c r="U13" s="202"/>
      <c r="W13" s="202"/>
    </row>
    <row r="14" spans="1:48">
      <c r="A14" s="248" t="s">
        <v>1503</v>
      </c>
      <c r="B14" s="243" t="str">
        <f>IF(ISERROR(VLOOKUP(A14,TABLES!$A$2:$B$10,2,0)),"",VLOOKUP(A14,TABLES!$A$2:$B$10,2,0))</f>
        <v>▫</v>
      </c>
      <c r="C14" s="464" t="str">
        <f t="shared" ref="C14:C15" si="1">IF($C$12="x","x","")</f>
        <v/>
      </c>
      <c r="D14" s="464" t="str">
        <f t="shared" ref="D14:D15" si="2">IF($D$12="x","x","")</f>
        <v/>
      </c>
      <c r="E14" s="166" t="s">
        <v>1178</v>
      </c>
      <c r="F14" s="271" t="s">
        <v>1177</v>
      </c>
      <c r="G14" s="251" t="s">
        <v>789</v>
      </c>
      <c r="H14" s="252" t="s">
        <v>222</v>
      </c>
      <c r="I14" s="251" t="str">
        <f t="shared" ref="I14:I22" si="3">IF(G14&lt;&gt;"",IF(H14&lt;&gt;"",G14&amp;" ; "&amp;IFERROR(IF(SEARCH(" ; ",G14)&gt;0,SUBSTITUTE(G14," ; ","_N ; ")&amp;"_N"),IFERROR(IF(SEARCH(" ;",G14)&gt;0,SUBSTITUTE(G14," ;","_N  ; ")&amp;"_N"),IFERROR(IF(SEARCH(";",G14)&gt;0,SUBSTITUTE(G14,";","_N  ; ")&amp;"_N"),G14&amp;"_N"))),G14),"")</f>
        <v>AQ_FOYVIE_caveeau ; AQ_FOYVIE_caveeau_N</v>
      </c>
      <c r="J14" s="219" t="s">
        <v>202</v>
      </c>
      <c r="S14" s="202">
        <v>47</v>
      </c>
      <c r="U14" s="202"/>
      <c r="W14" s="202"/>
    </row>
    <row r="15" spans="1:48">
      <c r="A15" s="248" t="s">
        <v>1503</v>
      </c>
      <c r="B15" s="243" t="str">
        <f>IF(ISERROR(VLOOKUP(A15,TABLES!$A$2:$B$10,2,0)),"",VLOOKUP(A15,TABLES!$A$2:$B$10,2,0))</f>
        <v>▫</v>
      </c>
      <c r="C15" s="464" t="str">
        <f t="shared" si="1"/>
        <v/>
      </c>
      <c r="D15" s="464" t="str">
        <f t="shared" si="2"/>
        <v/>
      </c>
      <c r="E15" s="166" t="s">
        <v>1158</v>
      </c>
      <c r="F15" s="271" t="s">
        <v>1140</v>
      </c>
      <c r="G15" s="251" t="s">
        <v>790</v>
      </c>
      <c r="H15" s="252" t="s">
        <v>222</v>
      </c>
      <c r="I15" s="251" t="str">
        <f t="shared" si="3"/>
        <v>AQ_FOYVIE_caveeau12m ; AQ_FOYVIE_caveeau12m_N</v>
      </c>
      <c r="J15" s="219" t="s">
        <v>202</v>
      </c>
      <c r="S15" s="202">
        <v>47</v>
      </c>
      <c r="U15" s="202"/>
      <c r="W15" s="202"/>
    </row>
    <row r="16" spans="1:48">
      <c r="A16" s="248" t="s">
        <v>1504</v>
      </c>
      <c r="B16" s="243" t="str">
        <f>IF(ISERROR(VLOOKUP(A16,TABLES!$A$2:$B$10,2,0)),"",VLOOKUP(A16,TABLES!$A$2:$B$10,2,0))</f>
        <v>□</v>
      </c>
      <c r="C16" s="463"/>
      <c r="D16" s="463"/>
      <c r="E16" s="166" t="s">
        <v>1462</v>
      </c>
      <c r="F16" s="271" t="s">
        <v>1642</v>
      </c>
      <c r="G16" s="251" t="s">
        <v>791</v>
      </c>
      <c r="H16" s="252" t="s">
        <v>222</v>
      </c>
      <c r="I16" s="251" t="str">
        <f t="shared" si="3"/>
        <v>AQ_FOYVIE_videsan ; AQ_FOYVIE_videsan_N</v>
      </c>
      <c r="J16" s="219" t="s">
        <v>202</v>
      </c>
      <c r="S16" s="202">
        <v>47</v>
      </c>
      <c r="U16" s="202"/>
      <c r="W16" s="202"/>
    </row>
    <row r="17" spans="1:48" ht="22.5">
      <c r="A17" s="248" t="s">
        <v>1505</v>
      </c>
      <c r="B17" s="243" t="str">
        <f>IF(ISERROR(VLOOKUP(A17,TABLES!$A$2:$B$10,2,0)),"",VLOOKUP(A17,TABLES!$A$2:$B$10,2,0))</f>
        <v>■</v>
      </c>
      <c r="C17" s="23" t="str">
        <f>IF(OR(C18="x",C19="x",C20="x",C21="x",C22="x"),"x","Sélection ci-dessous")</f>
        <v>Sélection ci-dessous</v>
      </c>
      <c r="D17" s="23" t="str">
        <f>IF(OR(D18="x",D19="x",D20="x",D21="x",D22="x"),"x","Select items here under")</f>
        <v>Select items here under</v>
      </c>
      <c r="E17" s="165" t="s">
        <v>767</v>
      </c>
      <c r="F17" s="270" t="s">
        <v>878</v>
      </c>
      <c r="G17" s="251"/>
      <c r="H17" s="252"/>
      <c r="I17" s="251" t="str">
        <f t="shared" si="3"/>
        <v/>
      </c>
      <c r="S17" s="202">
        <v>48</v>
      </c>
      <c r="U17" s="202"/>
      <c r="W17" s="202"/>
    </row>
    <row r="18" spans="1:48">
      <c r="A18" s="248" t="s">
        <v>1504</v>
      </c>
      <c r="B18" s="243" t="str">
        <f>IF(ISERROR(VLOOKUP(A18,TABLES!$A$2:$B$10,2,0)),"",VLOOKUP(A18,TABLES!$A$2:$B$10,2,0))</f>
        <v>□</v>
      </c>
      <c r="C18" s="463"/>
      <c r="D18" s="463"/>
      <c r="E18" s="166" t="s">
        <v>1463</v>
      </c>
      <c r="F18" s="271" t="s">
        <v>1643</v>
      </c>
      <c r="G18" s="251" t="s">
        <v>792</v>
      </c>
      <c r="H18" s="252" t="s">
        <v>222</v>
      </c>
      <c r="I18" s="251" t="str">
        <f t="shared" si="3"/>
        <v>AQ_FOYVIE_logchauf ; AQ_FOYVIE_logchauf_N</v>
      </c>
      <c r="J18" s="219" t="s">
        <v>202</v>
      </c>
      <c r="S18" s="202">
        <v>48</v>
      </c>
      <c r="U18" s="202"/>
      <c r="W18" s="202"/>
    </row>
    <row r="19" spans="1:48">
      <c r="A19" s="248" t="s">
        <v>1504</v>
      </c>
      <c r="B19" s="243" t="str">
        <f>IF(ISERROR(VLOOKUP(A19,TABLES!$A$2:$B$10,2,0)),"",VLOOKUP(A19,TABLES!$A$2:$B$10,2,0))</f>
        <v>□</v>
      </c>
      <c r="C19" s="463"/>
      <c r="D19" s="463"/>
      <c r="E19" s="166" t="s">
        <v>1464</v>
      </c>
      <c r="F19" s="271" t="s">
        <v>1644</v>
      </c>
      <c r="G19" s="251" t="s">
        <v>793</v>
      </c>
      <c r="H19" s="252" t="s">
        <v>222</v>
      </c>
      <c r="I19" s="251" t="str">
        <f t="shared" si="3"/>
        <v>AQ_FOYVIE_logodeur ; AQ_FOYVIE_logodeur_N</v>
      </c>
      <c r="J19" s="219" t="s">
        <v>202</v>
      </c>
      <c r="S19" s="202">
        <v>48</v>
      </c>
      <c r="U19" s="202"/>
      <c r="W19" s="202"/>
    </row>
    <row r="20" spans="1:48">
      <c r="A20" s="248" t="s">
        <v>1504</v>
      </c>
      <c r="B20" s="243" t="str">
        <f>IF(ISERROR(VLOOKUP(A20,TABLES!$A$2:$B$10,2,0)),"",VLOOKUP(A20,TABLES!$A$2:$B$10,2,0))</f>
        <v>□</v>
      </c>
      <c r="C20" s="463"/>
      <c r="D20" s="463"/>
      <c r="E20" s="166" t="s">
        <v>1465</v>
      </c>
      <c r="F20" s="271" t="s">
        <v>1645</v>
      </c>
      <c r="G20" s="251" t="s">
        <v>794</v>
      </c>
      <c r="H20" s="252" t="s">
        <v>222</v>
      </c>
      <c r="I20" s="251" t="str">
        <f t="shared" si="3"/>
        <v>AQ_FOYVIE_loghumid ; AQ_FOYVIE_loghumid_N</v>
      </c>
      <c r="J20" s="219" t="s">
        <v>202</v>
      </c>
      <c r="S20" s="202">
        <v>48</v>
      </c>
      <c r="U20" s="202"/>
      <c r="W20" s="202"/>
    </row>
    <row r="21" spans="1:48">
      <c r="A21" s="248" t="s">
        <v>1504</v>
      </c>
      <c r="B21" s="243" t="str">
        <f>IF(ISERROR(VLOOKUP(A21,TABLES!$A$2:$B$10,2,0)),"",VLOOKUP(A21,TABLES!$A$2:$B$10,2,0))</f>
        <v>□</v>
      </c>
      <c r="C21" s="463"/>
      <c r="D21" s="463"/>
      <c r="E21" s="166" t="s">
        <v>1466</v>
      </c>
      <c r="F21" s="271" t="s">
        <v>1646</v>
      </c>
      <c r="G21" s="251" t="s">
        <v>795</v>
      </c>
      <c r="H21" s="252" t="s">
        <v>222</v>
      </c>
      <c r="I21" s="251" t="str">
        <f t="shared" si="3"/>
        <v>AQ_FOYVIE_logbuee ; AQ_FOYVIE_logbuee_N</v>
      </c>
      <c r="J21" s="219" t="s">
        <v>202</v>
      </c>
      <c r="S21" s="202">
        <v>48</v>
      </c>
      <c r="U21" s="202"/>
      <c r="W21" s="202"/>
    </row>
    <row r="22" spans="1:48">
      <c r="A22" s="248" t="s">
        <v>1504</v>
      </c>
      <c r="B22" s="243" t="str">
        <f>IF(ISERROR(VLOOKUP(A22,TABLES!$A$2:$B$10,2,0)),"",VLOOKUP(A22,TABLES!$A$2:$B$10,2,0))</f>
        <v>□</v>
      </c>
      <c r="C22" s="463"/>
      <c r="D22" s="463"/>
      <c r="E22" s="166" t="s">
        <v>1467</v>
      </c>
      <c r="F22" s="271" t="s">
        <v>1647</v>
      </c>
      <c r="G22" s="251" t="s">
        <v>796</v>
      </c>
      <c r="H22" s="252" t="s">
        <v>222</v>
      </c>
      <c r="I22" s="251" t="str">
        <f t="shared" si="3"/>
        <v>AQ_FOYVIE_logtach ; AQ_FOYVIE_logtach_N</v>
      </c>
      <c r="J22" s="219" t="s">
        <v>202</v>
      </c>
      <c r="S22" s="202">
        <v>48</v>
      </c>
      <c r="U22" s="202"/>
      <c r="W22" s="202"/>
    </row>
    <row r="23" spans="1:48">
      <c r="A23" s="248" t="s">
        <v>1509</v>
      </c>
      <c r="B23" s="243" t="str">
        <f>IF(ISERROR(VLOOKUP(A23,TABLES!$A$2:$B$10,2,0)),"",VLOOKUP(A23,TABLES!$A$2:$B$10,2,0))</f>
        <v>▫</v>
      </c>
      <c r="C23" s="464" t="str">
        <f>IF($C$22="x","x","")</f>
        <v/>
      </c>
      <c r="D23" s="464" t="str">
        <f>IF($D$22="x","x","")</f>
        <v/>
      </c>
      <c r="E23" s="166" t="s">
        <v>1170</v>
      </c>
      <c r="F23" s="271" t="s">
        <v>1171</v>
      </c>
      <c r="G23" s="251"/>
      <c r="H23" s="252"/>
      <c r="I23" s="251"/>
      <c r="S23" s="202">
        <v>48</v>
      </c>
      <c r="U23" s="202"/>
      <c r="W23" s="202"/>
    </row>
    <row r="24" spans="1:48" ht="56.25">
      <c r="A24" s="248" t="s">
        <v>1503</v>
      </c>
      <c r="B24" s="243" t="str">
        <f>IF(ISERROR(VLOOKUP(A24,TABLES!$A$2:$B$10,2,0)),"",VLOOKUP(A24,TABLES!$A$2:$B$10,2,0))</f>
        <v>▫</v>
      </c>
      <c r="C24" s="464" t="str">
        <f t="shared" ref="C24:C25" si="4">IF($C$22="x","x","")</f>
        <v/>
      </c>
      <c r="D24" s="464" t="str">
        <f t="shared" ref="D24:D25" si="5">IF($D$22="x","x","")</f>
        <v/>
      </c>
      <c r="E24" s="166" t="s">
        <v>1310</v>
      </c>
      <c r="F24" s="271" t="s">
        <v>1426</v>
      </c>
      <c r="G24" s="289" t="s">
        <v>3194</v>
      </c>
      <c r="H24" s="252" t="s">
        <v>222</v>
      </c>
      <c r="I24" s="251" t="str">
        <f t="shared" ref="I24:I29" si="6">IF(G24&lt;&gt;"",IF(H24&lt;&gt;"",G24&amp;" ; "&amp;IFERROR(IF(SEARCH(" ; ",G24)&gt;0,SUBSTITUTE(G24," ; ","_N ; ")&amp;"_N"),IFERROR(IF(SEARCH(" ;",G24)&gt;0,SUBSTITUTE(G24," ;","_N  ; ")&amp;"_N"),IFERROR(IF(SEARCH(";",G24)&gt;0,SUBSTITUTE(G24,";","_N  ; ")&amp;"_N"),G24&amp;"_N"))),G24),"")</f>
        <v>AQ_FOYVIE_logtachsdb ; AQ_FOYVIE_logtachcuis ; AQ_FOYVIE_logtachsej ; AQ_FOYVIE_logtachcac ; AQ_FOYVIE_logtachautc ; AQ_FOYVIE_logtachcave ; AQ_FOYVIE_logtachgrenie ; AQ_FOYVIE_logtachautre ; AQ_FOYVIE_logtachsdb_N ; AQ_FOYVIE_logtachcuis_N ; AQ_FOYVIE_logtachsej_N ; AQ_FOYVIE_logtachcac_N ; AQ_FOYVIE_logtachautc_N ; AQ_FOYVIE_logtachcave_N ; AQ_FOYVIE_logtachgrenie_N ; AQ_FOYVIE_logtachautre_N</v>
      </c>
      <c r="J24" s="219" t="s">
        <v>202</v>
      </c>
      <c r="S24" s="202">
        <v>48</v>
      </c>
      <c r="U24" s="202"/>
      <c r="W24" s="202"/>
    </row>
    <row r="25" spans="1:48" ht="33.75">
      <c r="A25" s="248" t="s">
        <v>1503</v>
      </c>
      <c r="B25" s="243" t="str">
        <f>IF(ISERROR(VLOOKUP(A25,TABLES!$A$2:$B$10,2,0)),"",VLOOKUP(A25,TABLES!$A$2:$B$10,2,0))</f>
        <v>▫</v>
      </c>
      <c r="C25" s="464" t="str">
        <f t="shared" si="4"/>
        <v/>
      </c>
      <c r="D25" s="464" t="str">
        <f t="shared" si="5"/>
        <v/>
      </c>
      <c r="E25" s="166" t="s">
        <v>1311</v>
      </c>
      <c r="F25" s="271" t="s">
        <v>1427</v>
      </c>
      <c r="G25" s="251" t="s">
        <v>797</v>
      </c>
      <c r="H25" s="252" t="s">
        <v>222</v>
      </c>
      <c r="I25" s="251" t="str">
        <f t="shared" si="6"/>
        <v>AQ_FOYVIE_logtachbas ; AQ_FOYVIE_logtachbas_N</v>
      </c>
      <c r="J25" s="219" t="s">
        <v>202</v>
      </c>
      <c r="S25" s="202">
        <v>48</v>
      </c>
      <c r="U25" s="202"/>
      <c r="W25" s="202"/>
    </row>
    <row r="26" spans="1:48" ht="22.5">
      <c r="A26" s="248" t="s">
        <v>1505</v>
      </c>
      <c r="B26" s="243" t="str">
        <f>IF(ISERROR(VLOOKUP(A26,TABLES!$A$2:$B$10,2,0)),"",VLOOKUP(A26,TABLES!$A$2:$B$10,2,0))</f>
        <v>■</v>
      </c>
      <c r="C26" s="463"/>
      <c r="D26" s="463"/>
      <c r="E26" s="165" t="s">
        <v>4314</v>
      </c>
      <c r="F26" s="270" t="s">
        <v>1610</v>
      </c>
      <c r="G26" s="251" t="s">
        <v>3169</v>
      </c>
      <c r="H26" s="252" t="s">
        <v>222</v>
      </c>
      <c r="I26" s="251" t="str">
        <f t="shared" si="6"/>
        <v>AQ_FOYVIE_logfen12m ; AQ_FOYVIE_logfen12m_N</v>
      </c>
      <c r="J26" s="219" t="s">
        <v>202</v>
      </c>
      <c r="S26" s="202">
        <v>49</v>
      </c>
      <c r="U26" s="202"/>
      <c r="W26" s="202"/>
    </row>
    <row r="27" spans="1:48" ht="22.5">
      <c r="A27" s="248" t="s">
        <v>1505</v>
      </c>
      <c r="B27" s="243" t="str">
        <f>IF(ISERROR(VLOOKUP(A27,TABLES!$A$2:$B$10,2,0)),"",VLOOKUP(A27,TABLES!$A$2:$B$10,2,0))</f>
        <v>■</v>
      </c>
      <c r="C27" s="463"/>
      <c r="D27" s="463"/>
      <c r="E27" s="165" t="s">
        <v>1611</v>
      </c>
      <c r="F27" s="270" t="s">
        <v>1612</v>
      </c>
      <c r="G27" s="251" t="s">
        <v>798</v>
      </c>
      <c r="H27" s="252" t="s">
        <v>222</v>
      </c>
      <c r="I27" s="251" t="str">
        <f t="shared" si="6"/>
        <v>AQ_FOYVIE_logventil ; AQ_FOYVIE_logventil_N</v>
      </c>
      <c r="J27" s="219" t="s">
        <v>202</v>
      </c>
      <c r="S27" s="202">
        <v>50</v>
      </c>
      <c r="U27" s="202"/>
      <c r="W27" s="202"/>
    </row>
    <row r="28" spans="1:48">
      <c r="A28" s="248" t="s">
        <v>1508</v>
      </c>
      <c r="B28" s="243" t="str">
        <f>IF(ISERROR(VLOOKUP(A28,TABLES!$A$2:$B$10,2,0)),"",VLOOKUP(A28,TABLES!$A$2:$B$10,2,0))</f>
        <v>□</v>
      </c>
      <c r="C28" s="464" t="str">
        <f>IF(C27="x","x","")</f>
        <v/>
      </c>
      <c r="D28" s="464" t="str">
        <f>IF(D27="x","x","")</f>
        <v/>
      </c>
      <c r="E28" s="166" t="s">
        <v>1802</v>
      </c>
      <c r="F28" s="271" t="s">
        <v>1803</v>
      </c>
      <c r="G28" s="251" t="s">
        <v>799</v>
      </c>
      <c r="H28" s="252" t="s">
        <v>222</v>
      </c>
      <c r="I28" s="251" t="str">
        <f t="shared" si="6"/>
        <v>AQ_FOYVIE_logventilbouch ; AQ_FOYVIE_logventilbouch_N</v>
      </c>
      <c r="J28" s="219" t="s">
        <v>202</v>
      </c>
      <c r="S28" s="202">
        <v>50</v>
      </c>
      <c r="U28" s="202"/>
      <c r="W28" s="202"/>
    </row>
    <row r="29" spans="1:48">
      <c r="A29" s="248" t="s">
        <v>1505</v>
      </c>
      <c r="B29" s="243" t="str">
        <f>IF(ISERROR(VLOOKUP(A29,TABLES!$A$2:$B$10,2,0)),"",VLOOKUP(A29,TABLES!$A$2:$B$10,2,0))</f>
        <v>■</v>
      </c>
      <c r="C29" s="463"/>
      <c r="D29" s="463"/>
      <c r="E29" s="165" t="s">
        <v>1613</v>
      </c>
      <c r="F29" s="270" t="s">
        <v>1614</v>
      </c>
      <c r="G29" s="251" t="s">
        <v>800</v>
      </c>
      <c r="H29" s="252" t="s">
        <v>222</v>
      </c>
      <c r="I29" s="251" t="str">
        <f t="shared" si="6"/>
        <v>AQ_FOYVIE_logaer ; AQ_FOYVIE_logaer_N</v>
      </c>
      <c r="J29" s="219" t="s">
        <v>202</v>
      </c>
      <c r="S29" s="202">
        <v>51</v>
      </c>
      <c r="U29" s="202"/>
      <c r="W29" s="202"/>
    </row>
    <row r="30" spans="1:48">
      <c r="A30" s="248" t="s">
        <v>1508</v>
      </c>
      <c r="B30" s="243" t="str">
        <f>IF(ISERROR(VLOOKUP(A30,TABLES!$A$2:$B$10,2,0)),"",VLOOKUP(A30,TABLES!$A$2:$B$10,2,0))</f>
        <v>□</v>
      </c>
      <c r="C30" s="464" t="str">
        <f>IF($C$29="x","x","")</f>
        <v/>
      </c>
      <c r="D30" s="464" t="str">
        <f>IF($D$29="x","x","")</f>
        <v/>
      </c>
      <c r="E30" s="165" t="s">
        <v>1179</v>
      </c>
      <c r="F30" s="271" t="s">
        <v>1180</v>
      </c>
      <c r="G30" s="251"/>
      <c r="H30" s="252"/>
      <c r="I30" s="251"/>
      <c r="S30" s="202">
        <v>51</v>
      </c>
      <c r="U30" s="202"/>
      <c r="W30" s="202"/>
      <c r="X30" s="235"/>
      <c r="Y30" s="235"/>
      <c r="Z30" s="235"/>
      <c r="AA30" s="235"/>
      <c r="AB30" s="235"/>
      <c r="AC30" s="235"/>
      <c r="AD30" s="235"/>
      <c r="AE30" s="235"/>
      <c r="AF30" s="235"/>
      <c r="AG30" s="235"/>
      <c r="AH30" s="235"/>
      <c r="AI30" s="235"/>
      <c r="AJ30" s="235"/>
      <c r="AK30" s="235"/>
      <c r="AL30" s="235"/>
      <c r="AM30" s="235"/>
      <c r="AN30" s="235"/>
      <c r="AO30" s="235"/>
      <c r="AP30" s="235"/>
      <c r="AQ30" s="235"/>
      <c r="AR30" s="235"/>
      <c r="AS30" s="235"/>
      <c r="AT30" s="235"/>
      <c r="AU30" s="235"/>
      <c r="AV30" s="235"/>
    </row>
    <row r="31" spans="1:48">
      <c r="A31" s="248" t="s">
        <v>1504</v>
      </c>
      <c r="B31" s="243" t="str">
        <f>IF(ISERROR(VLOOKUP(A31,TABLES!$A$2:$B$10,2,0)),"",VLOOKUP(A31,TABLES!$A$2:$B$10,2,0))</f>
        <v>□</v>
      </c>
      <c r="C31" s="464" t="str">
        <f t="shared" ref="C31:C32" si="7">IF($C$29="x","x","")</f>
        <v/>
      </c>
      <c r="D31" s="464" t="str">
        <f t="shared" ref="D31:D32" si="8">IF($D$29="x","x","")</f>
        <v/>
      </c>
      <c r="E31" s="166" t="s">
        <v>1312</v>
      </c>
      <c r="F31" s="271" t="s">
        <v>1428</v>
      </c>
      <c r="G31" s="251" t="s">
        <v>801</v>
      </c>
      <c r="H31" s="252" t="s">
        <v>222</v>
      </c>
      <c r="I31" s="251" t="str">
        <f>IF(G31&lt;&gt;"",IF(H31&lt;&gt;"",G31&amp;" ; "&amp;IFERROR(IF(SEARCH(" ; ",G31)&gt;0,SUBSTITUTE(G31," ; ","_N ; ")&amp;"_N"),IFERROR(IF(SEARCH(" ;",G31)&gt;0,SUBSTITUTE(G31," ;","_N  ; ")&amp;"_N"),IFERROR(IF(SEARCH(";",G31)&gt;0,SUBSTITUTE(G31,";","_N  ; ")&amp;"_N"),G31&amp;"_N"))),G31),"")</f>
        <v>AQ_FOYVIE_logaerete ; AQ_FOYVIE_logaerete_N</v>
      </c>
      <c r="J31" s="219" t="s">
        <v>202</v>
      </c>
      <c r="S31" s="202">
        <v>51</v>
      </c>
      <c r="U31" s="202"/>
      <c r="W31" s="202"/>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c r="AU31" s="235"/>
      <c r="AV31" s="235"/>
    </row>
    <row r="32" spans="1:48">
      <c r="A32" s="248" t="s">
        <v>1504</v>
      </c>
      <c r="B32" s="243" t="str">
        <f>IF(ISERROR(VLOOKUP(A32,TABLES!$A$2:$B$10,2,0)),"",VLOOKUP(A32,TABLES!$A$2:$B$10,2,0))</f>
        <v>□</v>
      </c>
      <c r="C32" s="464" t="str">
        <f t="shared" si="7"/>
        <v/>
      </c>
      <c r="D32" s="464" t="str">
        <f t="shared" si="8"/>
        <v/>
      </c>
      <c r="E32" s="276" t="s">
        <v>1313</v>
      </c>
      <c r="F32" s="271" t="s">
        <v>1429</v>
      </c>
      <c r="G32" s="251" t="s">
        <v>802</v>
      </c>
      <c r="H32" s="252" t="s">
        <v>222</v>
      </c>
      <c r="I32" s="251" t="str">
        <f>IF(G32&lt;&gt;"",IF(H32&lt;&gt;"",G32&amp;" ; "&amp;IFERROR(IF(SEARCH(" ; ",G32)&gt;0,SUBSTITUTE(G32," ; ","_N ; ")&amp;"_N"),IFERROR(IF(SEARCH(" ;",G32)&gt;0,SUBSTITUTE(G32," ;","_N  ; ")&amp;"_N"),IFERROR(IF(SEARCH(";",G32)&gt;0,SUBSTITUTE(G32,";","_N  ; ")&amp;"_N"),G32&amp;"_N"))),G32),"")</f>
        <v>AQ_FOYVIE_logaerhiver ; AQ_FOYVIE_logaerhiver_N</v>
      </c>
      <c r="J32" s="219" t="s">
        <v>202</v>
      </c>
      <c r="S32" s="202">
        <v>51</v>
      </c>
      <c r="U32" s="202"/>
      <c r="W32" s="202"/>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row>
    <row r="33" spans="1:23" ht="22.5">
      <c r="A33" s="248" t="s">
        <v>1505</v>
      </c>
      <c r="B33" s="243" t="str">
        <f>IF(ISERROR(VLOOKUP(A33,TABLES!$A$2:$B$10,2,0)),"",VLOOKUP(A33,TABLES!$A$2:$B$10,2,0))</f>
        <v>■</v>
      </c>
      <c r="C33" s="463"/>
      <c r="D33" s="463"/>
      <c r="E33" s="165" t="s">
        <v>1615</v>
      </c>
      <c r="F33" s="270" t="s">
        <v>1141</v>
      </c>
      <c r="G33" s="251" t="s">
        <v>803</v>
      </c>
      <c r="H33" s="252" t="s">
        <v>222</v>
      </c>
      <c r="I33" s="251" t="str">
        <f>IF(G33&lt;&gt;"",IF(H33&lt;&gt;"",G33&amp;" ; "&amp;IFERROR(IF(SEARCH(" ; ",G33)&gt;0,SUBSTITUTE(G33," ; ","_N ; ")&amp;"_N"),IFERROR(IF(SEARCH(" ;",G33)&gt;0,SUBSTITUTE(G33," ;","_N  ; ")&amp;"_N"),IFERROR(IF(SEARCH(";",G33)&gt;0,SUBSTITUTE(G33,";","_N  ; ")&amp;"_N"),G33&amp;"_N"))),G33),"")</f>
        <v>AQ_FOYVIE_logdeg ; AQ_FOYVIE_logdeg_N</v>
      </c>
      <c r="J33" s="219" t="s">
        <v>202</v>
      </c>
      <c r="S33" s="202">
        <v>52</v>
      </c>
      <c r="U33" s="202"/>
      <c r="W33" s="202"/>
    </row>
    <row r="34" spans="1:23">
      <c r="A34" s="248" t="s">
        <v>1508</v>
      </c>
      <c r="B34" s="243" t="str">
        <f>IF(ISERROR(VLOOKUP(A34,TABLES!$A$2:$B$10,2,0)),"",VLOOKUP(A34,TABLES!$A$2:$B$10,2,0))</f>
        <v>□</v>
      </c>
      <c r="C34" s="464" t="str">
        <f>IF($C$33="x","x","")</f>
        <v/>
      </c>
      <c r="D34" s="464" t="str">
        <f>IF($D$33="x","x","")</f>
        <v/>
      </c>
      <c r="E34" s="166" t="s">
        <v>1170</v>
      </c>
      <c r="F34" s="271" t="s">
        <v>1171</v>
      </c>
      <c r="G34" s="251"/>
      <c r="H34" s="252"/>
      <c r="I34" s="251"/>
      <c r="S34" s="202">
        <v>52</v>
      </c>
      <c r="U34" s="202"/>
      <c r="W34" s="202"/>
    </row>
    <row r="35" spans="1:23">
      <c r="A35" s="248" t="s">
        <v>1504</v>
      </c>
      <c r="B35" s="243" t="str">
        <f>IF(ISERROR(VLOOKUP(A35,TABLES!$A$2:$B$10,2,0)),"",VLOOKUP(A35,TABLES!$A$2:$B$10,2,0))</f>
        <v>□</v>
      </c>
      <c r="C35" s="464" t="str">
        <f t="shared" ref="C35:C36" si="9">IF($C$33="x","x","")</f>
        <v/>
      </c>
      <c r="D35" s="464" t="str">
        <f t="shared" ref="D35:D36" si="10">IF($D$33="x","x","")</f>
        <v/>
      </c>
      <c r="E35" s="166" t="s">
        <v>1468</v>
      </c>
      <c r="F35" s="271" t="s">
        <v>1648</v>
      </c>
      <c r="G35" s="251" t="s">
        <v>804</v>
      </c>
      <c r="H35" s="252" t="s">
        <v>222</v>
      </c>
      <c r="I35" s="251" t="str">
        <f t="shared" ref="I35:I83" si="11">IF(G35&lt;&gt;"",IF(H35&lt;&gt;"",G35&amp;" ; "&amp;IFERROR(IF(SEARCH(" ; ",G35)&gt;0,SUBSTITUTE(G35," ; ","_N ; ")&amp;"_N"),IFERROR(IF(SEARCH(" ;",G35)&gt;0,SUBSTITUTE(G35," ;","_N  ; ")&amp;"_N"),IFERROR(IF(SEARCH(";",G35)&gt;0,SUBSTITUTE(G35,";","_N  ; ")&amp;"_N"),G35&amp;"_N"))),G35),"")</f>
        <v>AQ_FOYVIE_logdegfini ; AQ_FOYVIE_logdegfini_N</v>
      </c>
      <c r="J35" s="219" t="s">
        <v>202</v>
      </c>
      <c r="S35" s="202">
        <v>52</v>
      </c>
      <c r="U35" s="202"/>
      <c r="W35" s="202"/>
    </row>
    <row r="36" spans="1:23" ht="33.75">
      <c r="A36" s="248" t="s">
        <v>1504</v>
      </c>
      <c r="B36" s="243" t="str">
        <f>IF(ISERROR(VLOOKUP(A36,TABLES!$A$2:$B$10,2,0)),"",VLOOKUP(A36,TABLES!$A$2:$B$10,2,0))</f>
        <v>□</v>
      </c>
      <c r="C36" s="464" t="str">
        <f t="shared" si="9"/>
        <v/>
      </c>
      <c r="D36" s="464" t="str">
        <f t="shared" si="10"/>
        <v/>
      </c>
      <c r="E36" s="276" t="s">
        <v>1314</v>
      </c>
      <c r="F36" s="287" t="s">
        <v>1430</v>
      </c>
      <c r="G36" s="251" t="s">
        <v>805</v>
      </c>
      <c r="H36" s="252" t="s">
        <v>222</v>
      </c>
      <c r="I36" s="251" t="str">
        <f t="shared" si="11"/>
        <v>AQ_FOYVIE_logdegfiniqd ; AQ_FOYVIE_logdegfiniqd_N</v>
      </c>
      <c r="J36" s="219" t="s">
        <v>202</v>
      </c>
      <c r="S36" s="202">
        <v>52</v>
      </c>
      <c r="U36" s="202"/>
      <c r="W36" s="202"/>
    </row>
    <row r="37" spans="1:23" ht="117">
      <c r="A37" s="248" t="s">
        <v>1505</v>
      </c>
      <c r="B37" s="243" t="str">
        <f>IF(ISERROR(VLOOKUP(A37,TABLES!$A$2:$B$10,2,0)),"",VLOOKUP(A37,TABLES!$A$2:$B$10,2,0))</f>
        <v>■</v>
      </c>
      <c r="C37" s="463"/>
      <c r="D37" s="463"/>
      <c r="E37" s="165" t="s">
        <v>3170</v>
      </c>
      <c r="F37" s="270" t="s">
        <v>3051</v>
      </c>
      <c r="G37" s="251"/>
      <c r="H37" s="252"/>
      <c r="I37" s="251" t="str">
        <f t="shared" si="11"/>
        <v/>
      </c>
      <c r="S37" s="202">
        <v>53</v>
      </c>
      <c r="U37" s="202"/>
      <c r="W37" s="202"/>
    </row>
    <row r="38" spans="1:23" ht="22.5">
      <c r="A38" s="248" t="s">
        <v>1504</v>
      </c>
      <c r="B38" s="243" t="str">
        <f>IF(ISERROR(VLOOKUP(A38,TABLES!$A$2:$B$10,2,0)),"",VLOOKUP(A38,TABLES!$A$2:$B$10,2,0))</f>
        <v>□</v>
      </c>
      <c r="C38" s="464" t="str">
        <f>IF($C$37="x","x","")</f>
        <v/>
      </c>
      <c r="D38" s="464" t="str">
        <f>IF($D$37="x","x","")</f>
        <v/>
      </c>
      <c r="E38" s="166" t="s">
        <v>1807</v>
      </c>
      <c r="F38" s="271" t="s">
        <v>1134</v>
      </c>
      <c r="G38" s="251" t="s">
        <v>3291</v>
      </c>
      <c r="H38" s="252" t="s">
        <v>222</v>
      </c>
      <c r="I38" s="251" t="s">
        <v>4922</v>
      </c>
      <c r="J38" s="219" t="s">
        <v>202</v>
      </c>
      <c r="S38" s="202">
        <v>38</v>
      </c>
      <c r="U38" s="202"/>
      <c r="W38" s="202"/>
    </row>
    <row r="39" spans="1:23" ht="22.5">
      <c r="A39" s="248" t="s">
        <v>1504</v>
      </c>
      <c r="B39" s="243" t="str">
        <f>IF(ISERROR(VLOOKUP(A39,TABLES!$A$2:$B$10,2,0)),"",VLOOKUP(A39,TABLES!$A$2:$B$10,2,0))</f>
        <v>□</v>
      </c>
      <c r="C39" s="464" t="str">
        <f t="shared" ref="C39:C42" si="12">IF($C$37="x","x","")</f>
        <v/>
      </c>
      <c r="D39" s="464" t="str">
        <f t="shared" ref="D39:D42" si="13">IF($D$37="x","x","")</f>
        <v/>
      </c>
      <c r="E39" s="166" t="s">
        <v>1105</v>
      </c>
      <c r="F39" s="271" t="s">
        <v>1135</v>
      </c>
      <c r="G39" s="251" t="s">
        <v>3195</v>
      </c>
      <c r="H39" s="252" t="s">
        <v>222</v>
      </c>
      <c r="I39" s="251" t="s">
        <v>4926</v>
      </c>
      <c r="J39" s="219" t="s">
        <v>202</v>
      </c>
      <c r="S39" s="202">
        <v>53</v>
      </c>
      <c r="U39" s="202"/>
      <c r="W39" s="202"/>
    </row>
    <row r="40" spans="1:23" ht="22.5">
      <c r="A40" s="248" t="s">
        <v>1504</v>
      </c>
      <c r="B40" s="243" t="str">
        <f>IF(ISERROR(VLOOKUP(A40,TABLES!$A$2:$B$10,2,0)),"",VLOOKUP(A40,TABLES!$A$2:$B$10,2,0))</f>
        <v>□</v>
      </c>
      <c r="C40" s="464" t="str">
        <f t="shared" si="12"/>
        <v/>
      </c>
      <c r="D40" s="464" t="str">
        <f t="shared" si="13"/>
        <v/>
      </c>
      <c r="E40" s="166" t="s">
        <v>1106</v>
      </c>
      <c r="F40" s="271" t="s">
        <v>1136</v>
      </c>
      <c r="G40" s="251" t="s">
        <v>3196</v>
      </c>
      <c r="H40" s="252" t="s">
        <v>222</v>
      </c>
      <c r="I40" s="251" t="s">
        <v>4925</v>
      </c>
      <c r="J40" s="219" t="s">
        <v>202</v>
      </c>
      <c r="S40" s="202">
        <v>53</v>
      </c>
      <c r="U40" s="202"/>
      <c r="W40" s="202"/>
    </row>
    <row r="41" spans="1:23" ht="22.5">
      <c r="A41" s="248" t="s">
        <v>1504</v>
      </c>
      <c r="B41" s="243" t="str">
        <f>IF(ISERROR(VLOOKUP(A41,TABLES!$A$2:$B$10,2,0)),"",VLOOKUP(A41,TABLES!$A$2:$B$10,2,0))</f>
        <v>□</v>
      </c>
      <c r="C41" s="464" t="str">
        <f t="shared" si="12"/>
        <v/>
      </c>
      <c r="D41" s="464" t="str">
        <f t="shared" si="13"/>
        <v/>
      </c>
      <c r="E41" s="166" t="s">
        <v>1107</v>
      </c>
      <c r="F41" s="271" t="s">
        <v>1137</v>
      </c>
      <c r="G41" s="251" t="s">
        <v>3197</v>
      </c>
      <c r="H41" s="252" t="s">
        <v>222</v>
      </c>
      <c r="I41" s="251" t="s">
        <v>4924</v>
      </c>
      <c r="J41" s="219" t="s">
        <v>202</v>
      </c>
      <c r="S41" s="202">
        <v>53</v>
      </c>
      <c r="U41" s="202"/>
      <c r="W41" s="202"/>
    </row>
    <row r="42" spans="1:23" ht="22.5">
      <c r="A42" s="248" t="s">
        <v>1504</v>
      </c>
      <c r="B42" s="243" t="str">
        <f>IF(ISERROR(VLOOKUP(A42,TABLES!$A$2:$B$10,2,0)),"",VLOOKUP(A42,TABLES!$A$2:$B$10,2,0))</f>
        <v>□</v>
      </c>
      <c r="C42" s="464" t="str">
        <f t="shared" si="12"/>
        <v/>
      </c>
      <c r="D42" s="464" t="str">
        <f t="shared" si="13"/>
        <v/>
      </c>
      <c r="E42" s="166" t="s">
        <v>1108</v>
      </c>
      <c r="F42" s="271" t="s">
        <v>1138</v>
      </c>
      <c r="G42" s="251" t="s">
        <v>3198</v>
      </c>
      <c r="H42" s="252" t="s">
        <v>222</v>
      </c>
      <c r="I42" s="251" t="s">
        <v>4923</v>
      </c>
      <c r="J42" s="219" t="s">
        <v>202</v>
      </c>
      <c r="S42" s="202">
        <v>53</v>
      </c>
      <c r="U42" s="202"/>
      <c r="W42" s="202"/>
    </row>
    <row r="43" spans="1:23" ht="22.5">
      <c r="A43" s="248" t="s">
        <v>1505</v>
      </c>
      <c r="B43" s="243" t="str">
        <f>IF(ISERROR(VLOOKUP(A43,TABLES!$A$2:$B$10,2,0)),"",VLOOKUP(A43,TABLES!$A$2:$B$10,2,0))</f>
        <v>■</v>
      </c>
      <c r="C43" s="463"/>
      <c r="D43" s="463"/>
      <c r="E43" s="165" t="s">
        <v>1315</v>
      </c>
      <c r="F43" s="270" t="s">
        <v>1431</v>
      </c>
      <c r="G43" s="251" t="s">
        <v>806</v>
      </c>
      <c r="H43" s="252" t="s">
        <v>222</v>
      </c>
      <c r="I43" s="251" t="str">
        <f t="shared" si="11"/>
        <v>AQ_FOYVIE_agematela ; AQ_FOYVIE_agematela_N</v>
      </c>
      <c r="J43" s="219" t="s">
        <v>202</v>
      </c>
      <c r="S43" s="202">
        <v>54</v>
      </c>
      <c r="U43" s="202"/>
      <c r="W43" s="202"/>
    </row>
    <row r="44" spans="1:23">
      <c r="A44" s="248" t="s">
        <v>1505</v>
      </c>
      <c r="B44" s="243" t="str">
        <f>IF(ISERROR(VLOOKUP(A44,TABLES!$A$2:$B$10,2,0)),"",VLOOKUP(A44,TABLES!$A$2:$B$10,2,0))</f>
        <v>■</v>
      </c>
      <c r="C44" s="463"/>
      <c r="D44" s="463"/>
      <c r="E44" s="165" t="s">
        <v>1616</v>
      </c>
      <c r="F44" s="270" t="s">
        <v>1617</v>
      </c>
      <c r="G44" s="251" t="s">
        <v>807</v>
      </c>
      <c r="H44" s="252" t="s">
        <v>222</v>
      </c>
      <c r="I44" s="251" t="str">
        <f t="shared" si="11"/>
        <v>AQ_FOYVIE_plantint ; AQ_FOYVIE_plantint_N</v>
      </c>
      <c r="J44" s="219" t="s">
        <v>202</v>
      </c>
      <c r="S44" s="202">
        <v>55</v>
      </c>
      <c r="U44" s="202"/>
      <c r="W44" s="202"/>
    </row>
    <row r="45" spans="1:23" ht="22.5">
      <c r="A45" s="248" t="s">
        <v>1508</v>
      </c>
      <c r="B45" s="243" t="str">
        <f>IF(ISERROR(VLOOKUP(A45,TABLES!$A$2:$B$10,2,0)),"",VLOOKUP(A45,TABLES!$A$2:$B$10,2,0))</f>
        <v>□</v>
      </c>
      <c r="C45" s="464" t="str">
        <f>IF(C44="x","x","")</f>
        <v/>
      </c>
      <c r="D45" s="464" t="str">
        <f>IF(D44="x","x","")</f>
        <v/>
      </c>
      <c r="E45" s="166" t="s">
        <v>1316</v>
      </c>
      <c r="F45" s="271" t="s">
        <v>1432</v>
      </c>
      <c r="G45" s="251" t="s">
        <v>808</v>
      </c>
      <c r="H45" s="252" t="s">
        <v>222</v>
      </c>
      <c r="I45" s="251" t="str">
        <f t="shared" si="11"/>
        <v>AQ_FOYVIE_plantintnb ; AQ_FOYVIE_plantintnb_N</v>
      </c>
      <c r="J45" s="219" t="s">
        <v>202</v>
      </c>
      <c r="S45" s="202">
        <v>55</v>
      </c>
      <c r="U45" s="202"/>
      <c r="W45" s="202"/>
    </row>
    <row r="46" spans="1:23" ht="22.5">
      <c r="A46" s="248" t="s">
        <v>1505</v>
      </c>
      <c r="B46" s="243" t="str">
        <f>IF(ISERROR(VLOOKUP(A46,TABLES!$A$2:$B$10,2,0)),"",VLOOKUP(A46,TABLES!$A$2:$B$10,2,0))</f>
        <v>■</v>
      </c>
      <c r="C46" s="463"/>
      <c r="D46" s="463"/>
      <c r="E46" s="165" t="s">
        <v>1618</v>
      </c>
      <c r="F46" s="270" t="s">
        <v>1619</v>
      </c>
      <c r="G46" s="251" t="s">
        <v>809</v>
      </c>
      <c r="H46" s="252" t="s">
        <v>222</v>
      </c>
      <c r="I46" s="251" t="str">
        <f t="shared" si="11"/>
        <v>AQ_FOYVIE_aidmenage ; AQ_FOYVIE_aidmenage_N</v>
      </c>
      <c r="J46" s="219" t="s">
        <v>202</v>
      </c>
      <c r="S46" s="202">
        <v>56</v>
      </c>
      <c r="U46" s="202"/>
      <c r="W46" s="202"/>
    </row>
    <row r="47" spans="1:23" ht="45">
      <c r="A47" s="248" t="s">
        <v>1505</v>
      </c>
      <c r="B47" s="243" t="str">
        <f>IF(ISERROR(VLOOKUP(A47,TABLES!$A$2:$B$10,2,0)),"",VLOOKUP(A47,TABLES!$A$2:$B$10,2,0))</f>
        <v>■</v>
      </c>
      <c r="C47" s="23" t="str">
        <f>IF(OR(C48="x",C49="x",C57="x",C68="x",C78="x",C79="x"),"x","Sélection ci-dessous")</f>
        <v>Sélection ci-dessous</v>
      </c>
      <c r="D47" s="23" t="str">
        <f>IF(OR(D48="x",D49="x",D57="x",D68="x",D78="x",D79="x"),"x","Select items here under")</f>
        <v>Select items here under</v>
      </c>
      <c r="E47" s="165" t="s">
        <v>1317</v>
      </c>
      <c r="F47" s="270" t="s">
        <v>1433</v>
      </c>
      <c r="G47" s="251"/>
      <c r="H47" s="252"/>
      <c r="I47" s="251" t="str">
        <f t="shared" si="11"/>
        <v/>
      </c>
      <c r="S47" s="202">
        <v>57</v>
      </c>
      <c r="U47" s="202"/>
      <c r="W47" s="202"/>
    </row>
    <row r="48" spans="1:23">
      <c r="A48" s="248" t="s">
        <v>1504</v>
      </c>
      <c r="B48" s="243" t="str">
        <f>IF(ISERROR(VLOOKUP(A48,TABLES!$A$2:$B$10,2,0)),"",VLOOKUP(A48,TABLES!$A$2:$B$10,2,0))</f>
        <v>□</v>
      </c>
      <c r="C48" s="463"/>
      <c r="D48" s="463"/>
      <c r="E48" s="165" t="s">
        <v>737</v>
      </c>
      <c r="F48" s="270" t="s">
        <v>1524</v>
      </c>
      <c r="G48" s="251" t="s">
        <v>810</v>
      </c>
      <c r="H48" s="252" t="s">
        <v>222</v>
      </c>
      <c r="I48" s="251" t="str">
        <f t="shared" si="11"/>
        <v>AQ_FOYVIE_nbjmenag ; AQ_FOYVIE_nbjmenag_N</v>
      </c>
      <c r="J48" s="219" t="s">
        <v>202</v>
      </c>
      <c r="S48" s="202">
        <v>57</v>
      </c>
      <c r="U48" s="202"/>
      <c r="W48" s="202"/>
    </row>
    <row r="49" spans="1:23">
      <c r="A49" s="248" t="s">
        <v>1504</v>
      </c>
      <c r="B49" s="243" t="str">
        <f>IF(ISERROR(VLOOKUP(A49,TABLES!$A$2:$B$10,2,0)),"",VLOOKUP(A49,TABLES!$A$2:$B$10,2,0))</f>
        <v>□</v>
      </c>
      <c r="C49" s="463"/>
      <c r="D49" s="463"/>
      <c r="E49" s="165" t="s">
        <v>768</v>
      </c>
      <c r="F49" s="270" t="s">
        <v>879</v>
      </c>
      <c r="G49" s="251"/>
      <c r="H49" s="252"/>
      <c r="I49" s="251" t="str">
        <f t="shared" si="11"/>
        <v/>
      </c>
      <c r="S49" s="202">
        <v>58</v>
      </c>
      <c r="U49" s="202"/>
      <c r="W49" s="202"/>
    </row>
    <row r="50" spans="1:23">
      <c r="A50" s="248" t="s">
        <v>1503</v>
      </c>
      <c r="B50" s="243" t="str">
        <f>IF(ISERROR(VLOOKUP(A50,TABLES!$A$2:$B$10,2,0)),"",VLOOKUP(A50,TABLES!$A$2:$B$10,2,0))</f>
        <v>▫</v>
      </c>
      <c r="C50" s="464" t="str">
        <f>IF($C$49="x","x","")</f>
        <v/>
      </c>
      <c r="D50" s="464" t="str">
        <f>IF($D$49="x","x","")</f>
        <v/>
      </c>
      <c r="E50" s="166" t="s">
        <v>738</v>
      </c>
      <c r="F50" s="271" t="s">
        <v>888</v>
      </c>
      <c r="G50" s="251" t="s">
        <v>811</v>
      </c>
      <c r="H50" s="252" t="s">
        <v>222</v>
      </c>
      <c r="I50" s="251" t="str">
        <f t="shared" si="11"/>
        <v>AQ_FOYVIE_nbjpous ; AQ_FOYVIE_nbjpous_N</v>
      </c>
      <c r="J50" s="219" t="s">
        <v>202</v>
      </c>
      <c r="S50" s="202">
        <v>58</v>
      </c>
      <c r="U50" s="202"/>
      <c r="W50" s="202"/>
    </row>
    <row r="51" spans="1:23">
      <c r="A51" s="248" t="s">
        <v>1503</v>
      </c>
      <c r="B51" s="243" t="str">
        <f>IF(ISERROR(VLOOKUP(A51,TABLES!$A$2:$B$10,2,0)),"",VLOOKUP(A51,TABLES!$A$2:$B$10,2,0))</f>
        <v>▫</v>
      </c>
      <c r="C51" s="464" t="str">
        <f t="shared" ref="C51:C56" si="14">IF($C$49="x","x","")</f>
        <v/>
      </c>
      <c r="D51" s="464" t="str">
        <f t="shared" ref="D51:D56" si="15">IF($D$49="x","x","")</f>
        <v/>
      </c>
      <c r="E51" s="166" t="s">
        <v>739</v>
      </c>
      <c r="F51" s="271" t="s">
        <v>882</v>
      </c>
      <c r="G51" s="251" t="s">
        <v>812</v>
      </c>
      <c r="H51" s="252" t="s">
        <v>222</v>
      </c>
      <c r="I51" s="251" t="str">
        <f t="shared" si="11"/>
        <v>AQ_FOYVIE_nbjserp ; AQ_FOYVIE_nbjserp_N</v>
      </c>
      <c r="J51" s="219" t="s">
        <v>202</v>
      </c>
      <c r="S51" s="202">
        <v>58</v>
      </c>
      <c r="U51" s="202"/>
      <c r="W51" s="202"/>
    </row>
    <row r="52" spans="1:23">
      <c r="A52" s="248" t="s">
        <v>1503</v>
      </c>
      <c r="B52" s="243" t="str">
        <f>IF(ISERROR(VLOOKUP(A52,TABLES!$A$2:$B$10,2,0)),"",VLOOKUP(A52,TABLES!$A$2:$B$10,2,0))</f>
        <v>▫</v>
      </c>
      <c r="C52" s="464" t="str">
        <f t="shared" si="14"/>
        <v/>
      </c>
      <c r="D52" s="464" t="str">
        <f t="shared" si="15"/>
        <v/>
      </c>
      <c r="E52" s="166" t="s">
        <v>740</v>
      </c>
      <c r="F52" s="271" t="s">
        <v>883</v>
      </c>
      <c r="G52" s="251" t="s">
        <v>813</v>
      </c>
      <c r="H52" s="252" t="s">
        <v>222</v>
      </c>
      <c r="I52" s="251" t="str">
        <f t="shared" si="11"/>
        <v>AQ_FOYVIE_nbjtoilet ; AQ_FOYVIE_nbjtoilet_N</v>
      </c>
      <c r="J52" s="219" t="s">
        <v>202</v>
      </c>
      <c r="S52" s="202">
        <v>58</v>
      </c>
      <c r="U52" s="202"/>
      <c r="W52" s="202"/>
    </row>
    <row r="53" spans="1:23">
      <c r="A53" s="248" t="s">
        <v>1503</v>
      </c>
      <c r="B53" s="243" t="str">
        <f>IF(ISERROR(VLOOKUP(A53,TABLES!$A$2:$B$10,2,0)),"",VLOOKUP(A53,TABLES!$A$2:$B$10,2,0))</f>
        <v>▫</v>
      </c>
      <c r="C53" s="464" t="str">
        <f t="shared" si="14"/>
        <v/>
      </c>
      <c r="D53" s="464" t="str">
        <f t="shared" si="15"/>
        <v/>
      </c>
      <c r="E53" s="166" t="s">
        <v>741</v>
      </c>
      <c r="F53" s="271" t="s">
        <v>884</v>
      </c>
      <c r="G53" s="251" t="s">
        <v>814</v>
      </c>
      <c r="H53" s="252" t="s">
        <v>222</v>
      </c>
      <c r="I53" s="251" t="str">
        <f t="shared" si="11"/>
        <v>AQ_FOYVIE_nbjsdb ; AQ_FOYVIE_nbjsdb_N</v>
      </c>
      <c r="J53" s="219" t="s">
        <v>202</v>
      </c>
      <c r="S53" s="202">
        <v>58</v>
      </c>
      <c r="U53" s="202"/>
      <c r="W53" s="202"/>
    </row>
    <row r="54" spans="1:23">
      <c r="A54" s="248" t="s">
        <v>1503</v>
      </c>
      <c r="B54" s="243" t="str">
        <f>IF(ISERROR(VLOOKUP(A54,TABLES!$A$2:$B$10,2,0)),"",VLOOKUP(A54,TABLES!$A$2:$B$10,2,0))</f>
        <v>▫</v>
      </c>
      <c r="C54" s="464" t="str">
        <f t="shared" si="14"/>
        <v/>
      </c>
      <c r="D54" s="464" t="str">
        <f t="shared" si="15"/>
        <v/>
      </c>
      <c r="E54" s="166" t="s">
        <v>742</v>
      </c>
      <c r="F54" s="271" t="s">
        <v>885</v>
      </c>
      <c r="G54" s="251" t="s">
        <v>3186</v>
      </c>
      <c r="H54" s="252" t="s">
        <v>222</v>
      </c>
      <c r="I54" s="251" t="str">
        <f t="shared" si="11"/>
        <v>AQ_FOYVIE_nbjcuis ; AQ_FOYVIE_nbjcuis_N</v>
      </c>
      <c r="J54" s="219" t="s">
        <v>202</v>
      </c>
      <c r="S54" s="202">
        <v>58</v>
      </c>
      <c r="U54" s="202"/>
      <c r="W54" s="202"/>
    </row>
    <row r="55" spans="1:23">
      <c r="A55" s="248" t="s">
        <v>1503</v>
      </c>
      <c r="B55" s="243" t="str">
        <f>IF(ISERROR(VLOOKUP(A55,TABLES!$A$2:$B$10,2,0)),"",VLOOKUP(A55,TABLES!$A$2:$B$10,2,0))</f>
        <v>▫</v>
      </c>
      <c r="C55" s="464" t="str">
        <f t="shared" si="14"/>
        <v/>
      </c>
      <c r="D55" s="464" t="str">
        <f t="shared" si="15"/>
        <v/>
      </c>
      <c r="E55" s="166" t="s">
        <v>743</v>
      </c>
      <c r="F55" s="271" t="s">
        <v>886</v>
      </c>
      <c r="G55" s="251" t="s">
        <v>815</v>
      </c>
      <c r="H55" s="252" t="s">
        <v>222</v>
      </c>
      <c r="I55" s="251" t="str">
        <f t="shared" si="11"/>
        <v>AQ_FOYVIE_nbjcirer ; AQ_FOYVIE_nbjcirer_N</v>
      </c>
      <c r="J55" s="219" t="s">
        <v>202</v>
      </c>
      <c r="S55" s="202">
        <v>58</v>
      </c>
      <c r="U55" s="202"/>
      <c r="W55" s="202"/>
    </row>
    <row r="56" spans="1:23">
      <c r="A56" s="248" t="s">
        <v>1503</v>
      </c>
      <c r="B56" s="243" t="str">
        <f>IF(ISERROR(VLOOKUP(A56,TABLES!$A$2:$B$10,2,0)),"",VLOOKUP(A56,TABLES!$A$2:$B$10,2,0))</f>
        <v>▫</v>
      </c>
      <c r="C56" s="464" t="str">
        <f t="shared" si="14"/>
        <v/>
      </c>
      <c r="D56" s="464" t="str">
        <f t="shared" si="15"/>
        <v/>
      </c>
      <c r="E56" s="166" t="s">
        <v>744</v>
      </c>
      <c r="F56" s="271" t="s">
        <v>887</v>
      </c>
      <c r="G56" s="251" t="s">
        <v>816</v>
      </c>
      <c r="H56" s="252" t="s">
        <v>222</v>
      </c>
      <c r="I56" s="251" t="str">
        <f t="shared" si="11"/>
        <v>AQ_FOYVIE_nbjvitres ; AQ_FOYVIE_nbjvitres_N</v>
      </c>
      <c r="J56" s="219" t="s">
        <v>202</v>
      </c>
      <c r="S56" s="202">
        <v>58</v>
      </c>
      <c r="U56" s="202"/>
      <c r="W56" s="202"/>
    </row>
    <row r="57" spans="1:23">
      <c r="A57" s="248" t="s">
        <v>1504</v>
      </c>
      <c r="B57" s="243" t="str">
        <f>IF(ISERROR(VLOOKUP(A57,TABLES!$A$2:$B$10,2,0)),"",VLOOKUP(A57,TABLES!$A$2:$B$10,2,0))</f>
        <v>□</v>
      </c>
      <c r="C57" s="463"/>
      <c r="D57" s="463"/>
      <c r="E57" s="166" t="s">
        <v>769</v>
      </c>
      <c r="F57" s="270" t="s">
        <v>880</v>
      </c>
      <c r="G57" s="251"/>
      <c r="H57" s="252"/>
      <c r="I57" s="251" t="str">
        <f t="shared" si="11"/>
        <v/>
      </c>
      <c r="S57" s="202">
        <v>59</v>
      </c>
      <c r="U57" s="202"/>
      <c r="W57" s="202"/>
    </row>
    <row r="58" spans="1:23">
      <c r="A58" s="248" t="s">
        <v>1503</v>
      </c>
      <c r="B58" s="243" t="str">
        <f>IF(ISERROR(VLOOKUP(A58,TABLES!$A$2:$B$10,2,0)),"",VLOOKUP(A58,TABLES!$A$2:$B$10,2,0))</f>
        <v>▫</v>
      </c>
      <c r="C58" s="464" t="str">
        <f>IF($C$57="x","x","")</f>
        <v/>
      </c>
      <c r="D58" s="464" t="str">
        <f>IF($D$57="x","x","")</f>
        <v/>
      </c>
      <c r="E58" s="166" t="s">
        <v>745</v>
      </c>
      <c r="F58" s="271" t="s">
        <v>1095</v>
      </c>
      <c r="G58" s="251" t="s">
        <v>3187</v>
      </c>
      <c r="H58" s="252" t="s">
        <v>222</v>
      </c>
      <c r="I58" s="251" t="str">
        <f t="shared" si="11"/>
        <v>AQ_FOYVIE_nbjjavel ; AQ_FOYVIE_nbjjavel_N</v>
      </c>
      <c r="J58" s="219" t="s">
        <v>202</v>
      </c>
      <c r="S58" s="202">
        <v>59</v>
      </c>
      <c r="U58" s="202"/>
      <c r="W58" s="202"/>
    </row>
    <row r="59" spans="1:23">
      <c r="A59" s="248" t="s">
        <v>1503</v>
      </c>
      <c r="B59" s="243" t="str">
        <f>IF(ISERROR(VLOOKUP(A59,TABLES!$A$2:$B$10,2,0)),"",VLOOKUP(A59,TABLES!$A$2:$B$10,2,0))</f>
        <v>▫</v>
      </c>
      <c r="C59" s="464" t="str">
        <f t="shared" ref="C59:C67" si="16">IF($C$57="x","x","")</f>
        <v/>
      </c>
      <c r="D59" s="464" t="str">
        <f t="shared" ref="D59:D67" si="17">IF($D$57="x","x","")</f>
        <v/>
      </c>
      <c r="E59" s="166" t="s">
        <v>746</v>
      </c>
      <c r="F59" s="271" t="s">
        <v>894</v>
      </c>
      <c r="G59" s="251" t="s">
        <v>817</v>
      </c>
      <c r="H59" s="252" t="s">
        <v>222</v>
      </c>
      <c r="I59" s="251" t="str">
        <f t="shared" si="11"/>
        <v>AQ_FOYVIE_nbjamoniac ; AQ_FOYVIE_nbjamoniac_N</v>
      </c>
      <c r="J59" s="219" t="s">
        <v>202</v>
      </c>
      <c r="S59" s="202">
        <v>59</v>
      </c>
      <c r="U59" s="202"/>
      <c r="W59" s="202"/>
    </row>
    <row r="60" spans="1:23">
      <c r="A60" s="248" t="s">
        <v>1503</v>
      </c>
      <c r="B60" s="243" t="str">
        <f>IF(ISERROR(VLOOKUP(A60,TABLES!$A$2:$B$10,2,0)),"",VLOOKUP(A60,TABLES!$A$2:$B$10,2,0))</f>
        <v>▫</v>
      </c>
      <c r="C60" s="464" t="str">
        <f t="shared" si="16"/>
        <v/>
      </c>
      <c r="D60" s="464" t="str">
        <f t="shared" si="17"/>
        <v/>
      </c>
      <c r="E60" s="166" t="s">
        <v>747</v>
      </c>
      <c r="F60" s="271" t="s">
        <v>1096</v>
      </c>
      <c r="G60" s="251" t="s">
        <v>818</v>
      </c>
      <c r="H60" s="252" t="s">
        <v>222</v>
      </c>
      <c r="I60" s="251" t="str">
        <f t="shared" si="11"/>
        <v>AQ_FOYVIE_nbjalcool ; AQ_FOYVIE_nbjalcool_N</v>
      </c>
      <c r="J60" s="219" t="s">
        <v>202</v>
      </c>
      <c r="S60" s="202">
        <v>59</v>
      </c>
      <c r="U60" s="202"/>
      <c r="W60" s="202"/>
    </row>
    <row r="61" spans="1:23">
      <c r="A61" s="248" t="s">
        <v>1503</v>
      </c>
      <c r="B61" s="243" t="str">
        <f>IF(ISERROR(VLOOKUP(A61,TABLES!$A$2:$B$10,2,0)),"",VLOOKUP(A61,TABLES!$A$2:$B$10,2,0))</f>
        <v>▫</v>
      </c>
      <c r="C61" s="464" t="str">
        <f t="shared" si="16"/>
        <v/>
      </c>
      <c r="D61" s="464" t="str">
        <f t="shared" si="17"/>
        <v/>
      </c>
      <c r="E61" s="166" t="s">
        <v>3293</v>
      </c>
      <c r="F61" s="271" t="s">
        <v>3294</v>
      </c>
      <c r="G61" s="251" t="s">
        <v>3292</v>
      </c>
      <c r="H61" s="252" t="s">
        <v>222</v>
      </c>
      <c r="I61" s="251" t="str">
        <f t="shared" ref="I61" si="18">IF(G61&lt;&gt;"",IF(H61&lt;&gt;"",G61&amp;" ; "&amp;IFERROR(IF(SEARCH(" ; ",G61)&gt;0,SUBSTITUTE(G61," ; ","_N ; ")&amp;"_N"),IFERROR(IF(SEARCH(" ;",G61)&gt;0,SUBSTITUTE(G61," ;","_N  ; ")&amp;"_N"),IFERROR(IF(SEARCH(";",G61)&gt;0,SUBSTITUTE(G61,";","_N  ; ")&amp;"_N"),G61&amp;"_N"))),G61),"")</f>
        <v>AQ_FOYVIE_nbjacid ; AQ_FOYVIE_nbjacid_N</v>
      </c>
      <c r="J61" s="219" t="s">
        <v>202</v>
      </c>
      <c r="S61" s="202">
        <v>59</v>
      </c>
      <c r="U61" s="202"/>
      <c r="W61" s="202"/>
    </row>
    <row r="62" spans="1:23">
      <c r="A62" s="248" t="s">
        <v>1503</v>
      </c>
      <c r="B62" s="243" t="str">
        <f>IF(ISERROR(VLOOKUP(A62,TABLES!$A$2:$B$10,2,0)),"",VLOOKUP(A62,TABLES!$A$2:$B$10,2,0))</f>
        <v>▫</v>
      </c>
      <c r="C62" s="464" t="str">
        <f t="shared" si="16"/>
        <v/>
      </c>
      <c r="D62" s="464" t="str">
        <f t="shared" si="17"/>
        <v/>
      </c>
      <c r="E62" s="166" t="s">
        <v>748</v>
      </c>
      <c r="F62" s="271" t="s">
        <v>893</v>
      </c>
      <c r="G62" s="251" t="s">
        <v>819</v>
      </c>
      <c r="H62" s="252" t="s">
        <v>222</v>
      </c>
      <c r="I62" s="251" t="str">
        <f t="shared" si="11"/>
        <v>AQ_FOYVIE_nbjsolvant ; AQ_FOYVIE_nbjsolvant_N</v>
      </c>
      <c r="J62" s="219" t="s">
        <v>202</v>
      </c>
      <c r="S62" s="202">
        <v>59</v>
      </c>
      <c r="U62" s="202"/>
      <c r="W62" s="202"/>
    </row>
    <row r="63" spans="1:23">
      <c r="A63" s="248" t="s">
        <v>1503</v>
      </c>
      <c r="B63" s="243" t="str">
        <f>IF(ISERROR(VLOOKUP(A63,TABLES!$A$2:$B$10,2,0)),"",VLOOKUP(A63,TABLES!$A$2:$B$10,2,0))</f>
        <v>▫</v>
      </c>
      <c r="C63" s="464" t="str">
        <f t="shared" si="16"/>
        <v/>
      </c>
      <c r="D63" s="464" t="str">
        <f t="shared" si="17"/>
        <v/>
      </c>
      <c r="E63" s="166" t="s">
        <v>749</v>
      </c>
      <c r="F63" s="271" t="s">
        <v>892</v>
      </c>
      <c r="G63" s="251" t="s">
        <v>820</v>
      </c>
      <c r="H63" s="252" t="s">
        <v>222</v>
      </c>
      <c r="I63" s="251" t="str">
        <f t="shared" si="11"/>
        <v>AQ_FOYVIE_nbjcire ; AQ_FOYVIE_nbjcire_N</v>
      </c>
      <c r="J63" s="219" t="s">
        <v>202</v>
      </c>
      <c r="S63" s="202">
        <v>59</v>
      </c>
      <c r="U63" s="202"/>
      <c r="W63" s="202"/>
    </row>
    <row r="64" spans="1:23">
      <c r="A64" s="248" t="s">
        <v>1503</v>
      </c>
      <c r="B64" s="243" t="str">
        <f>IF(ISERROR(VLOOKUP(A64,TABLES!$A$2:$B$10,2,0)),"",VLOOKUP(A64,TABLES!$A$2:$B$10,2,0))</f>
        <v>▫</v>
      </c>
      <c r="C64" s="464" t="str">
        <f t="shared" si="16"/>
        <v/>
      </c>
      <c r="D64" s="464" t="str">
        <f t="shared" si="17"/>
        <v/>
      </c>
      <c r="E64" s="166" t="s">
        <v>750</v>
      </c>
      <c r="F64" s="271" t="s">
        <v>891</v>
      </c>
      <c r="G64" s="251" t="s">
        <v>3188</v>
      </c>
      <c r="H64" s="252" t="s">
        <v>222</v>
      </c>
      <c r="I64" s="251" t="str">
        <f t="shared" si="11"/>
        <v>AQ_FOYVIE_nbjlingette ; AQ_FOYVIE_nbjlingette_N</v>
      </c>
      <c r="J64" s="219" t="s">
        <v>202</v>
      </c>
      <c r="S64" s="202">
        <v>59</v>
      </c>
      <c r="U64" s="202"/>
      <c r="W64" s="202"/>
    </row>
    <row r="65" spans="1:23">
      <c r="A65" s="248" t="s">
        <v>1503</v>
      </c>
      <c r="B65" s="243" t="str">
        <f>IF(ISERROR(VLOOKUP(A65,TABLES!$A$2:$B$10,2,0)),"",VLOOKUP(A65,TABLES!$A$2:$B$10,2,0))</f>
        <v>▫</v>
      </c>
      <c r="C65" s="464" t="str">
        <f t="shared" si="16"/>
        <v/>
      </c>
      <c r="D65" s="464" t="str">
        <f t="shared" si="17"/>
        <v/>
      </c>
      <c r="E65" s="166" t="s">
        <v>751</v>
      </c>
      <c r="F65" s="271" t="s">
        <v>890</v>
      </c>
      <c r="G65" s="251" t="s">
        <v>821</v>
      </c>
      <c r="H65" s="252" t="s">
        <v>222</v>
      </c>
      <c r="I65" s="251" t="str">
        <f t="shared" si="11"/>
        <v>AQ_FOYVIE_nbjparfume ; AQ_FOYVIE_nbjparfume_N</v>
      </c>
      <c r="J65" s="219" t="s">
        <v>202</v>
      </c>
      <c r="S65" s="202">
        <v>59</v>
      </c>
      <c r="U65" s="202"/>
      <c r="W65" s="202"/>
    </row>
    <row r="66" spans="1:23">
      <c r="A66" s="248" t="s">
        <v>1503</v>
      </c>
      <c r="B66" s="243" t="str">
        <f>IF(ISERROR(VLOOKUP(A66,TABLES!$A$2:$B$10,2,0)),"",VLOOKUP(A66,TABLES!$A$2:$B$10,2,0))</f>
        <v>▫</v>
      </c>
      <c r="C66" s="464" t="str">
        <f t="shared" si="16"/>
        <v/>
      </c>
      <c r="D66" s="464" t="str">
        <f t="shared" si="17"/>
        <v/>
      </c>
      <c r="E66" s="166" t="s">
        <v>752</v>
      </c>
      <c r="F66" s="288" t="s">
        <v>1097</v>
      </c>
      <c r="G66" s="251" t="s">
        <v>822</v>
      </c>
      <c r="H66" s="252" t="s">
        <v>222</v>
      </c>
      <c r="I66" s="251" t="str">
        <f t="shared" si="11"/>
        <v>AQ_FOYVIE_nbjbio ; AQ_FOYVIE_nbjbio_N</v>
      </c>
      <c r="J66" s="219" t="s">
        <v>202</v>
      </c>
      <c r="S66" s="202">
        <v>59</v>
      </c>
      <c r="U66" s="202"/>
      <c r="W66" s="202"/>
    </row>
    <row r="67" spans="1:23">
      <c r="A67" s="248" t="s">
        <v>1503</v>
      </c>
      <c r="B67" s="243" t="str">
        <f>IF(ISERROR(VLOOKUP(A67,TABLES!$A$2:$B$10,2,0)),"",VLOOKUP(A67,TABLES!$A$2:$B$10,2,0))</f>
        <v>▫</v>
      </c>
      <c r="C67" s="464" t="str">
        <f t="shared" si="16"/>
        <v/>
      </c>
      <c r="D67" s="464" t="str">
        <f t="shared" si="17"/>
        <v/>
      </c>
      <c r="E67" s="166" t="s">
        <v>753</v>
      </c>
      <c r="F67" s="271" t="s">
        <v>889</v>
      </c>
      <c r="G67" s="251" t="s">
        <v>823</v>
      </c>
      <c r="H67" s="252" t="s">
        <v>222</v>
      </c>
      <c r="I67" s="251" t="str">
        <f t="shared" si="11"/>
        <v>AQ_FOYVIE_nbjmaison ; AQ_FOYVIE_nbjmaison_N</v>
      </c>
      <c r="J67" s="219" t="s">
        <v>202</v>
      </c>
      <c r="S67" s="202">
        <v>59</v>
      </c>
      <c r="U67" s="202"/>
      <c r="W67" s="202"/>
    </row>
    <row r="68" spans="1:23" ht="22.5">
      <c r="A68" s="248" t="s">
        <v>1504</v>
      </c>
      <c r="B68" s="243" t="str">
        <f>IF(ISERROR(VLOOKUP(A68,TABLES!$A$2:$B$10,2,0)),"",VLOOKUP(A68,TABLES!$A$2:$B$10,2,0))</f>
        <v>□</v>
      </c>
      <c r="C68" s="463"/>
      <c r="D68" s="463"/>
      <c r="E68" s="165" t="s">
        <v>770</v>
      </c>
      <c r="F68" s="270" t="s">
        <v>881</v>
      </c>
      <c r="G68" s="251"/>
      <c r="H68" s="252"/>
      <c r="I68" s="251" t="str">
        <f t="shared" si="11"/>
        <v/>
      </c>
      <c r="S68" s="202">
        <v>60</v>
      </c>
      <c r="U68" s="202"/>
      <c r="W68" s="202"/>
    </row>
    <row r="69" spans="1:23">
      <c r="A69" s="248" t="s">
        <v>1503</v>
      </c>
      <c r="B69" s="243" t="str">
        <f>IF(ISERROR(VLOOKUP(A69,TABLES!$A$2:$B$10,2,0)),"",VLOOKUP(A69,TABLES!$A$2:$B$10,2,0))</f>
        <v>▫</v>
      </c>
      <c r="C69" s="464" t="str">
        <f>IF($C$68="x","x","")</f>
        <v/>
      </c>
      <c r="D69" s="464" t="str">
        <f>IF($D$68="x","x","")</f>
        <v/>
      </c>
      <c r="E69" s="166" t="s">
        <v>754</v>
      </c>
      <c r="F69" s="271" t="s">
        <v>901</v>
      </c>
      <c r="G69" s="251" t="s">
        <v>824</v>
      </c>
      <c r="H69" s="252" t="s">
        <v>222</v>
      </c>
      <c r="I69" s="251" t="str">
        <f t="shared" si="11"/>
        <v>AQ_FOYVIE_nbjspraytab ; AQ_FOYVIE_nbjspraytab_N</v>
      </c>
      <c r="J69" s="219" t="s">
        <v>202</v>
      </c>
      <c r="S69" s="202">
        <v>60</v>
      </c>
      <c r="U69" s="202"/>
      <c r="W69" s="202"/>
    </row>
    <row r="70" spans="1:23">
      <c r="A70" s="248" t="s">
        <v>1503</v>
      </c>
      <c r="B70" s="243" t="str">
        <f>IF(ISERROR(VLOOKUP(A70,TABLES!$A$2:$B$10,2,0)),"",VLOOKUP(A70,TABLES!$A$2:$B$10,2,0))</f>
        <v>▫</v>
      </c>
      <c r="C70" s="464" t="str">
        <f t="shared" ref="C70:C77" si="19">IF($C$68="x","x","")</f>
        <v/>
      </c>
      <c r="D70" s="464" t="str">
        <f t="shared" ref="D70:D77" si="20">IF($D$68="x","x","")</f>
        <v/>
      </c>
      <c r="E70" s="166" t="s">
        <v>755</v>
      </c>
      <c r="F70" s="271" t="s">
        <v>902</v>
      </c>
      <c r="G70" s="251" t="s">
        <v>825</v>
      </c>
      <c r="H70" s="252" t="s">
        <v>222</v>
      </c>
      <c r="I70" s="251" t="str">
        <f t="shared" si="11"/>
        <v>AQ_FOYVIE_nbjsprayvit ; AQ_FOYVIE_nbjsprayvit_N</v>
      </c>
      <c r="J70" s="219" t="s">
        <v>202</v>
      </c>
      <c r="S70" s="202">
        <v>60</v>
      </c>
      <c r="U70" s="202"/>
      <c r="W70" s="202"/>
    </row>
    <row r="71" spans="1:23">
      <c r="A71" s="248" t="s">
        <v>1503</v>
      </c>
      <c r="B71" s="243" t="str">
        <f>IF(ISERROR(VLOOKUP(A71,TABLES!$A$2:$B$10,2,0)),"",VLOOKUP(A71,TABLES!$A$2:$B$10,2,0))</f>
        <v>▫</v>
      </c>
      <c r="C71" s="464" t="str">
        <f t="shared" si="19"/>
        <v/>
      </c>
      <c r="D71" s="464" t="str">
        <f t="shared" si="20"/>
        <v/>
      </c>
      <c r="E71" s="166" t="s">
        <v>756</v>
      </c>
      <c r="F71" s="271" t="s">
        <v>900</v>
      </c>
      <c r="G71" s="251" t="s">
        <v>826</v>
      </c>
      <c r="H71" s="252" t="s">
        <v>222</v>
      </c>
      <c r="I71" s="251" t="str">
        <f t="shared" si="11"/>
        <v>AQ_FOYVIE_nbjspraydouch ; AQ_FOYVIE_nbjspraydouch_N</v>
      </c>
      <c r="J71" s="219" t="s">
        <v>202</v>
      </c>
      <c r="S71" s="202">
        <v>60</v>
      </c>
      <c r="U71" s="202"/>
      <c r="W71" s="202"/>
    </row>
    <row r="72" spans="1:23">
      <c r="A72" s="248" t="s">
        <v>1503</v>
      </c>
      <c r="B72" s="243" t="str">
        <f>IF(ISERROR(VLOOKUP(A72,TABLES!$A$2:$B$10,2,0)),"",VLOOKUP(A72,TABLES!$A$2:$B$10,2,0))</f>
        <v>▫</v>
      </c>
      <c r="C72" s="464" t="str">
        <f t="shared" si="19"/>
        <v/>
      </c>
      <c r="D72" s="464" t="str">
        <f t="shared" si="20"/>
        <v/>
      </c>
      <c r="E72" s="166" t="s">
        <v>757</v>
      </c>
      <c r="F72" s="271" t="s">
        <v>1098</v>
      </c>
      <c r="G72" s="251" t="s">
        <v>827</v>
      </c>
      <c r="H72" s="252" t="s">
        <v>222</v>
      </c>
      <c r="I72" s="251" t="str">
        <f t="shared" si="11"/>
        <v>AQ_FOYVIE_nbjspraysol ; AQ_FOYVIE_nbjspraysol_N</v>
      </c>
      <c r="J72" s="219" t="s">
        <v>202</v>
      </c>
      <c r="S72" s="202">
        <v>60</v>
      </c>
      <c r="U72" s="202"/>
      <c r="W72" s="202"/>
    </row>
    <row r="73" spans="1:23">
      <c r="A73" s="248" t="s">
        <v>1503</v>
      </c>
      <c r="B73" s="243" t="str">
        <f>IF(ISERROR(VLOOKUP(A73,TABLES!$A$2:$B$10,2,0)),"",VLOOKUP(A73,TABLES!$A$2:$B$10,2,0))</f>
        <v>▫</v>
      </c>
      <c r="C73" s="464" t="str">
        <f t="shared" si="19"/>
        <v/>
      </c>
      <c r="D73" s="464" t="str">
        <f t="shared" si="20"/>
        <v/>
      </c>
      <c r="E73" s="166" t="s">
        <v>758</v>
      </c>
      <c r="F73" s="271" t="s">
        <v>899</v>
      </c>
      <c r="G73" s="251" t="s">
        <v>828</v>
      </c>
      <c r="H73" s="252" t="s">
        <v>222</v>
      </c>
      <c r="I73" s="251" t="str">
        <f t="shared" si="11"/>
        <v>AQ_FOYVIE_nbjsprayfour ; AQ_FOYVIE_nbjsprayfour_N</v>
      </c>
      <c r="J73" s="219" t="s">
        <v>202</v>
      </c>
      <c r="S73" s="202">
        <v>60</v>
      </c>
      <c r="U73" s="202"/>
      <c r="W73" s="202"/>
    </row>
    <row r="74" spans="1:23" ht="22.5">
      <c r="A74" s="248" t="s">
        <v>1503</v>
      </c>
      <c r="B74" s="243" t="str">
        <f>IF(ISERROR(VLOOKUP(A74,TABLES!$A$2:$B$10,2,0)),"",VLOOKUP(A74,TABLES!$A$2:$B$10,2,0))</f>
        <v>▫</v>
      </c>
      <c r="C74" s="464" t="str">
        <f t="shared" si="19"/>
        <v/>
      </c>
      <c r="D74" s="464" t="str">
        <f t="shared" si="20"/>
        <v/>
      </c>
      <c r="E74" s="166" t="s">
        <v>917</v>
      </c>
      <c r="F74" s="271" t="s">
        <v>898</v>
      </c>
      <c r="G74" s="251" t="s">
        <v>829</v>
      </c>
      <c r="H74" s="252" t="s">
        <v>222</v>
      </c>
      <c r="I74" s="251" t="str">
        <f t="shared" si="11"/>
        <v>AQ_FOYVIE_nbjsprayrep ; AQ_FOYVIE_nbjsprayrep_N</v>
      </c>
      <c r="J74" s="219" t="s">
        <v>202</v>
      </c>
      <c r="S74" s="202">
        <v>60</v>
      </c>
      <c r="U74" s="202"/>
      <c r="W74" s="202"/>
    </row>
    <row r="75" spans="1:23">
      <c r="A75" s="248" t="s">
        <v>1503</v>
      </c>
      <c r="B75" s="243" t="str">
        <f>IF(ISERROR(VLOOKUP(A75,TABLES!$A$2:$B$10,2,0)),"",VLOOKUP(A75,TABLES!$A$2:$B$10,2,0))</f>
        <v>▫</v>
      </c>
      <c r="C75" s="464" t="str">
        <f t="shared" si="19"/>
        <v/>
      </c>
      <c r="D75" s="464" t="str">
        <f t="shared" si="20"/>
        <v/>
      </c>
      <c r="E75" s="166" t="s">
        <v>759</v>
      </c>
      <c r="F75" s="271" t="s">
        <v>897</v>
      </c>
      <c r="G75" s="251" t="s">
        <v>830</v>
      </c>
      <c r="H75" s="252" t="s">
        <v>222</v>
      </c>
      <c r="I75" s="251" t="str">
        <f t="shared" si="11"/>
        <v>AQ_FOYVIE_nbjsprayair ; AQ_FOYVIE_nbjsprayair_N</v>
      </c>
      <c r="J75" s="219" t="s">
        <v>202</v>
      </c>
      <c r="S75" s="202">
        <v>60</v>
      </c>
      <c r="U75" s="202"/>
      <c r="W75" s="202"/>
    </row>
    <row r="76" spans="1:23">
      <c r="A76" s="248" t="s">
        <v>1503</v>
      </c>
      <c r="B76" s="243" t="str">
        <f>IF(ISERROR(VLOOKUP(A76,TABLES!$A$2:$B$10,2,0)),"",VLOOKUP(A76,TABLES!$A$2:$B$10,2,0))</f>
        <v>▫</v>
      </c>
      <c r="C76" s="464" t="str">
        <f t="shared" si="19"/>
        <v/>
      </c>
      <c r="D76" s="464" t="str">
        <f t="shared" si="20"/>
        <v/>
      </c>
      <c r="E76" s="166" t="s">
        <v>760</v>
      </c>
      <c r="F76" s="271" t="s">
        <v>896</v>
      </c>
      <c r="G76" s="251" t="s">
        <v>831</v>
      </c>
      <c r="H76" s="252" t="s">
        <v>222</v>
      </c>
      <c r="I76" s="251" t="str">
        <f t="shared" si="11"/>
        <v>AQ_FOYVIE_nbjspraypest ; AQ_FOYVIE_nbjspraypest_N</v>
      </c>
      <c r="J76" s="219" t="s">
        <v>202</v>
      </c>
      <c r="S76" s="202">
        <v>60</v>
      </c>
      <c r="U76" s="202"/>
      <c r="W76" s="202"/>
    </row>
    <row r="77" spans="1:23">
      <c r="A77" s="248" t="s">
        <v>1503</v>
      </c>
      <c r="B77" s="243" t="str">
        <f>IF(ISERROR(VLOOKUP(A77,TABLES!$A$2:$B$10,2,0)),"",VLOOKUP(A77,TABLES!$A$2:$B$10,2,0))</f>
        <v>▫</v>
      </c>
      <c r="C77" s="464" t="str">
        <f t="shared" si="19"/>
        <v/>
      </c>
      <c r="D77" s="464" t="str">
        <f t="shared" si="20"/>
        <v/>
      </c>
      <c r="E77" s="166" t="s">
        <v>761</v>
      </c>
      <c r="F77" s="271" t="s">
        <v>895</v>
      </c>
      <c r="G77" s="251" t="s">
        <v>832</v>
      </c>
      <c r="H77" s="252" t="s">
        <v>222</v>
      </c>
      <c r="I77" s="251" t="str">
        <f t="shared" si="11"/>
        <v>AQ_FOYVIE_nbjspraycui ; AQ_FOYVIE_nbjspraycui_N</v>
      </c>
      <c r="J77" s="219" t="s">
        <v>202</v>
      </c>
      <c r="S77" s="202">
        <v>60</v>
      </c>
      <c r="U77" s="202"/>
      <c r="W77" s="202"/>
    </row>
    <row r="78" spans="1:23" ht="45">
      <c r="A78" s="248" t="s">
        <v>1505</v>
      </c>
      <c r="B78" s="243" t="str">
        <f>IF(ISERROR(VLOOKUP(A78,TABLES!$A$2:$B$10,2,0)),"",VLOOKUP(A78,TABLES!$A$2:$B$10,2,0))</f>
        <v>■</v>
      </c>
      <c r="C78" s="463"/>
      <c r="D78" s="463"/>
      <c r="E78" s="165" t="s">
        <v>1318</v>
      </c>
      <c r="F78" s="270" t="s">
        <v>4317</v>
      </c>
      <c r="G78" s="251" t="s">
        <v>833</v>
      </c>
      <c r="H78" s="252" t="s">
        <v>222</v>
      </c>
      <c r="I78" s="251" t="str">
        <f t="shared" si="11"/>
        <v>AQ_FOYVIE_nbtpsprod ; AQ_FOYVIE_nbtpsprod_N</v>
      </c>
      <c r="J78" s="219" t="s">
        <v>202</v>
      </c>
      <c r="S78" s="202">
        <v>61</v>
      </c>
      <c r="U78" s="202"/>
      <c r="W78" s="202"/>
    </row>
    <row r="79" spans="1:23" ht="33.75">
      <c r="A79" s="248" t="s">
        <v>1505</v>
      </c>
      <c r="B79" s="243" t="str">
        <f>IF(ISERROR(VLOOKUP(A79,TABLES!$A$2:$B$10,2,0)),"",VLOOKUP(A79,TABLES!$A$2:$B$10,2,0))</f>
        <v>■</v>
      </c>
      <c r="C79" s="463"/>
      <c r="D79" s="463"/>
      <c r="E79" s="165" t="s">
        <v>1319</v>
      </c>
      <c r="F79" s="270" t="s">
        <v>1523</v>
      </c>
      <c r="G79" s="251"/>
      <c r="H79" s="252"/>
      <c r="I79" s="251" t="str">
        <f t="shared" si="11"/>
        <v/>
      </c>
      <c r="S79" s="202">
        <v>62</v>
      </c>
      <c r="U79" s="202"/>
      <c r="W79" s="202"/>
    </row>
    <row r="80" spans="1:23">
      <c r="A80" s="248" t="s">
        <v>1504</v>
      </c>
      <c r="B80" s="243" t="str">
        <f>IF(ISERROR(VLOOKUP(A80,TABLES!$A$2:$B$10,2,0)),"",VLOOKUP(A80,TABLES!$A$2:$B$10,2,0))</f>
        <v>□</v>
      </c>
      <c r="C80" s="464" t="str">
        <f>IF($C$79="x","x","")</f>
        <v/>
      </c>
      <c r="D80" s="464" t="str">
        <f>IF($D$79="x","x","")</f>
        <v/>
      </c>
      <c r="E80" s="166" t="s">
        <v>762</v>
      </c>
      <c r="F80" s="271" t="s">
        <v>906</v>
      </c>
      <c r="G80" s="251" t="s">
        <v>834</v>
      </c>
      <c r="H80" s="252" t="s">
        <v>222</v>
      </c>
      <c r="I80" s="251" t="str">
        <f t="shared" si="11"/>
        <v>AQ_FOYVIE_nbjparfum ; AQ_FOYVIE_nbjparfum_N</v>
      </c>
      <c r="J80" s="219" t="s">
        <v>202</v>
      </c>
      <c r="S80" s="202">
        <v>62</v>
      </c>
      <c r="U80" s="202"/>
      <c r="W80" s="202"/>
    </row>
    <row r="81" spans="1:23">
      <c r="A81" s="248" t="s">
        <v>1504</v>
      </c>
      <c r="B81" s="243" t="str">
        <f>IF(ISERROR(VLOOKUP(A81,TABLES!$A$2:$B$10,2,0)),"",VLOOKUP(A81,TABLES!$A$2:$B$10,2,0))</f>
        <v>□</v>
      </c>
      <c r="C81" s="464" t="str">
        <f t="shared" ref="C81:C83" si="21">IF($C$79="x","x","")</f>
        <v/>
      </c>
      <c r="D81" s="464" t="str">
        <f t="shared" ref="D81:D83" si="22">IF($D$79="x","x","")</f>
        <v/>
      </c>
      <c r="E81" s="166" t="s">
        <v>763</v>
      </c>
      <c r="F81" s="271" t="s">
        <v>905</v>
      </c>
      <c r="G81" s="251" t="s">
        <v>835</v>
      </c>
      <c r="H81" s="252" t="s">
        <v>222</v>
      </c>
      <c r="I81" s="251" t="str">
        <f t="shared" si="11"/>
        <v>AQ_FOYVIE_nbjbougie ; AQ_FOYVIE_nbjbougie_N</v>
      </c>
      <c r="J81" s="219" t="s">
        <v>202</v>
      </c>
      <c r="S81" s="202">
        <v>62</v>
      </c>
      <c r="U81" s="202"/>
      <c r="W81" s="202"/>
    </row>
    <row r="82" spans="1:23">
      <c r="A82" s="248" t="s">
        <v>1504</v>
      </c>
      <c r="B82" s="243" t="str">
        <f>IF(ISERROR(VLOOKUP(A82,TABLES!$A$2:$B$10,2,0)),"",VLOOKUP(A82,TABLES!$A$2:$B$10,2,0))</f>
        <v>□</v>
      </c>
      <c r="C82" s="464" t="str">
        <f t="shared" si="21"/>
        <v/>
      </c>
      <c r="D82" s="464" t="str">
        <f t="shared" si="22"/>
        <v/>
      </c>
      <c r="E82" s="166" t="s">
        <v>764</v>
      </c>
      <c r="F82" s="271" t="s">
        <v>904</v>
      </c>
      <c r="G82" s="251" t="s">
        <v>836</v>
      </c>
      <c r="H82" s="252" t="s">
        <v>222</v>
      </c>
      <c r="I82" s="251" t="str">
        <f t="shared" si="11"/>
        <v>AQ_FOYVIE_nbjrafraichel ; AQ_FOYVIE_nbjrafraichel_N</v>
      </c>
      <c r="J82" s="219" t="s">
        <v>202</v>
      </c>
      <c r="S82" s="202">
        <v>62</v>
      </c>
      <c r="U82" s="202"/>
      <c r="W82" s="202"/>
    </row>
    <row r="83" spans="1:23">
      <c r="A83" s="248" t="s">
        <v>1504</v>
      </c>
      <c r="B83" s="243" t="str">
        <f>IF(ISERROR(VLOOKUP(A83,TABLES!$A$2:$B$10,2,0)),"",VLOOKUP(A83,TABLES!$A$2:$B$10,2,0))</f>
        <v>□</v>
      </c>
      <c r="C83" s="464" t="str">
        <f t="shared" si="21"/>
        <v/>
      </c>
      <c r="D83" s="464" t="str">
        <f t="shared" si="22"/>
        <v/>
      </c>
      <c r="E83" s="166" t="s">
        <v>765</v>
      </c>
      <c r="F83" s="271" t="s">
        <v>903</v>
      </c>
      <c r="G83" s="251" t="s">
        <v>837</v>
      </c>
      <c r="H83" s="252" t="s">
        <v>222</v>
      </c>
      <c r="I83" s="251" t="str">
        <f t="shared" si="11"/>
        <v>AQ_FOYVIE_nbjrafraich ; AQ_FOYVIE_nbjrafraich_N</v>
      </c>
      <c r="J83" s="219" t="s">
        <v>202</v>
      </c>
      <c r="S83" s="202">
        <v>62</v>
      </c>
      <c r="U83" s="202"/>
      <c r="W83" s="202"/>
    </row>
    <row r="84" spans="1:23">
      <c r="A84" s="231" t="s">
        <v>1507</v>
      </c>
      <c r="B84" s="243" t="str">
        <f>IF(ISERROR(VLOOKUP(A84,TABLES!$A$2:$B$10,2,0)),"",VLOOKUP(A84,TABLES!$A$2:$B$10,2,0))</f>
        <v>▐</v>
      </c>
      <c r="C84" s="467" t="str">
        <f>IF(COUNTIF(C86:C152,"x"),"z","")</f>
        <v/>
      </c>
      <c r="D84" s="467" t="str">
        <f>IF(COUNTIF(D86:D152,"x"),"z","")</f>
        <v/>
      </c>
      <c r="E84" s="173" t="s">
        <v>2894</v>
      </c>
      <c r="F84" s="173" t="s">
        <v>2894</v>
      </c>
      <c r="G84" s="269"/>
      <c r="H84" s="269"/>
      <c r="I84" s="269"/>
      <c r="J84" s="269"/>
      <c r="K84" s="207"/>
      <c r="L84" s="214"/>
      <c r="M84" s="207"/>
      <c r="N84" s="214"/>
      <c r="O84" s="207"/>
      <c r="P84" s="214"/>
      <c r="Q84" s="207"/>
      <c r="R84" s="214"/>
      <c r="S84" s="207"/>
      <c r="T84" s="214" t="s">
        <v>222</v>
      </c>
      <c r="U84" s="207"/>
      <c r="V84" s="214"/>
      <c r="W84" s="207"/>
    </row>
    <row r="85" spans="1:23" ht="33.75">
      <c r="A85" s="231" t="s">
        <v>253</v>
      </c>
      <c r="B85" s="242" t="str">
        <f>IF(ISERROR(VLOOKUP(A85,TABLES!$A$2:$B$10,2,0)),"",VLOOKUP(A85,TABLES!$A$2:$B$10,2,0))</f>
        <v>!</v>
      </c>
      <c r="C85" s="467"/>
      <c r="D85" s="467"/>
      <c r="E85" s="89" t="s">
        <v>3315</v>
      </c>
      <c r="F85" s="90" t="s">
        <v>3316</v>
      </c>
      <c r="G85" s="269"/>
      <c r="H85" s="269"/>
      <c r="I85" s="269"/>
      <c r="J85" s="269"/>
      <c r="K85" s="269"/>
      <c r="L85" s="269"/>
      <c r="M85" s="269"/>
      <c r="N85" s="269"/>
      <c r="O85" s="269"/>
      <c r="P85" s="269"/>
      <c r="Q85" s="269"/>
      <c r="R85" s="269"/>
      <c r="S85" s="269"/>
      <c r="T85" s="269"/>
      <c r="U85" s="269"/>
      <c r="V85" s="269"/>
      <c r="W85" s="269"/>
    </row>
    <row r="86" spans="1:23">
      <c r="A86" s="290" t="s">
        <v>253</v>
      </c>
      <c r="B86" s="291" t="str">
        <f>IF(ISERROR(VLOOKUP(A86,TABLES!$A$2:$B$10,2,0)),"",VLOOKUP(A86,TABLES!$A$2:$B$10,2,0))</f>
        <v>!</v>
      </c>
      <c r="C86" s="463"/>
      <c r="D86" s="463"/>
      <c r="E86" s="175" t="s">
        <v>2665</v>
      </c>
      <c r="F86" s="175" t="s">
        <v>2895</v>
      </c>
      <c r="S86" s="202"/>
      <c r="T86" s="203">
        <v>26</v>
      </c>
      <c r="U86" s="202"/>
      <c r="W86" s="202"/>
    </row>
    <row r="87" spans="1:23">
      <c r="A87" s="290" t="s">
        <v>1505</v>
      </c>
      <c r="B87" s="291" t="str">
        <f>IF(ISERROR(VLOOKUP(A87,TABLES!$A$2:$B$10,2,0)),"",VLOOKUP(A87,TABLES!$A$2:$B$10,2,0))</f>
        <v>■</v>
      </c>
      <c r="C87" s="463"/>
      <c r="D87" s="463"/>
      <c r="E87" s="176" t="s">
        <v>2666</v>
      </c>
      <c r="F87" s="176" t="s">
        <v>2903</v>
      </c>
      <c r="G87" s="251" t="s">
        <v>2675</v>
      </c>
      <c r="H87" s="251" t="s">
        <v>222</v>
      </c>
      <c r="I87" s="251" t="str">
        <f t="shared" ref="I87:I152" si="23">IF(G87&lt;&gt;"",IF(H87&lt;&gt;"",G87&amp;" ; "&amp;IFERROR(IF(SEARCH(" ; ",G87)&gt;0,SUBSTITUTE(G87," ; ","_N ; ")&amp;"_N"),IFERROR(IF(SEARCH(" ;",G87)&gt;0,SUBSTITUTE(G87," ;","_N  ; ")&amp;"_N"),IFERROR(IF(SEARCH(";",G87)&gt;0,SUBSTITUTE(G87,";","_N  ; ")&amp;"_N"),G87&amp;"_N"))),G87),"")</f>
        <v>AQ_FOYVIE_LogJardin ; AQ_FOYVIE_LogJardin_N</v>
      </c>
      <c r="J87" s="219" t="s">
        <v>202</v>
      </c>
      <c r="S87" s="202"/>
      <c r="T87" s="203">
        <v>26</v>
      </c>
      <c r="U87" s="202"/>
      <c r="W87" s="202"/>
    </row>
    <row r="88" spans="1:23">
      <c r="A88" s="290" t="s">
        <v>1508</v>
      </c>
      <c r="B88" s="291" t="str">
        <f>IF(ISERROR(VLOOKUP(A88,TABLES!$A$2:$B$10,2,0)),"",VLOOKUP(A88,TABLES!$A$2:$B$10,2,0))</f>
        <v>□</v>
      </c>
      <c r="C88" s="464" t="str">
        <f>IF($C$87="x","x","")</f>
        <v/>
      </c>
      <c r="D88" s="464" t="str">
        <f>IF($D$87="x","x","")</f>
        <v/>
      </c>
      <c r="E88" s="176" t="s">
        <v>2667</v>
      </c>
      <c r="F88" s="176" t="s">
        <v>2904</v>
      </c>
      <c r="G88" s="251" t="s">
        <v>2676</v>
      </c>
      <c r="H88" s="251" t="s">
        <v>222</v>
      </c>
      <c r="I88" s="251" t="str">
        <f t="shared" si="23"/>
        <v>AQ_FOYVIE_LogJardinArb ; AQ_FOYVIE_LogJardinArb_N</v>
      </c>
      <c r="J88" s="219" t="s">
        <v>202</v>
      </c>
      <c r="S88" s="202"/>
      <c r="T88" s="203">
        <v>26</v>
      </c>
      <c r="U88" s="202"/>
      <c r="W88" s="202"/>
    </row>
    <row r="89" spans="1:23">
      <c r="A89" s="290" t="s">
        <v>1505</v>
      </c>
      <c r="B89" s="291" t="str">
        <f>IF(ISERROR(VLOOKUP(A89,TABLES!$A$2:$B$10,2,0)),"",VLOOKUP(A89,TABLES!$A$2:$B$10,2,0))</f>
        <v>■</v>
      </c>
      <c r="C89" s="463"/>
      <c r="D89" s="463"/>
      <c r="E89" s="176" t="s">
        <v>2668</v>
      </c>
      <c r="F89" s="176" t="s">
        <v>2905</v>
      </c>
      <c r="G89" s="251" t="s">
        <v>2677</v>
      </c>
      <c r="H89" s="251" t="s">
        <v>222</v>
      </c>
      <c r="I89" s="251" t="str">
        <f t="shared" si="23"/>
        <v>AQ_FOYVIE_LogCour ; AQ_FOYVIE_LogCour_N</v>
      </c>
      <c r="J89" s="219" t="s">
        <v>202</v>
      </c>
      <c r="S89" s="202"/>
      <c r="T89" s="203">
        <v>26</v>
      </c>
      <c r="U89" s="202"/>
      <c r="W89" s="202"/>
    </row>
    <row r="90" spans="1:23" ht="22.5">
      <c r="A90" s="290" t="s">
        <v>1505</v>
      </c>
      <c r="B90" s="291" t="str">
        <f>IF(ISERROR(VLOOKUP(A90,TABLES!$A$2:$B$10,2,0)),"",VLOOKUP(A90,TABLES!$A$2:$B$10,2,0))</f>
        <v>■</v>
      </c>
      <c r="C90" s="463"/>
      <c r="D90" s="463"/>
      <c r="E90" s="175" t="s">
        <v>2669</v>
      </c>
      <c r="F90" s="175" t="s">
        <v>2906</v>
      </c>
      <c r="G90" s="251" t="s">
        <v>2678</v>
      </c>
      <c r="H90" s="251" t="s">
        <v>222</v>
      </c>
      <c r="I90" s="251" t="str">
        <f t="shared" si="23"/>
        <v>AQ_FOYVIE_LogHorsJardin ; AQ_FOYVIE_LogHorsJardin_N</v>
      </c>
      <c r="J90" s="219" t="s">
        <v>202</v>
      </c>
      <c r="S90" s="202"/>
      <c r="T90" s="203">
        <v>27</v>
      </c>
      <c r="U90" s="202"/>
      <c r="W90" s="202"/>
    </row>
    <row r="91" spans="1:23">
      <c r="A91" s="290" t="s">
        <v>1508</v>
      </c>
      <c r="B91" s="291" t="str">
        <f>IF(ISERROR(VLOOKUP(A91,TABLES!$A$2:$B$10,2,0)),"",VLOOKUP(A91,TABLES!$A$2:$B$10,2,0))</f>
        <v>□</v>
      </c>
      <c r="C91" s="464" t="str">
        <f>IF($C$90="x","x","")</f>
        <v/>
      </c>
      <c r="D91" s="464" t="str">
        <f>IF($D$90="x","x","")</f>
        <v/>
      </c>
      <c r="E91" s="176" t="s">
        <v>2684</v>
      </c>
      <c r="F91" s="176" t="s">
        <v>2904</v>
      </c>
      <c r="G91" s="251" t="s">
        <v>2679</v>
      </c>
      <c r="H91" s="251" t="s">
        <v>222</v>
      </c>
      <c r="I91" s="251" t="str">
        <f t="shared" si="23"/>
        <v>AQ_FOYVIE_LogHorsJardinArb ; AQ_FOYVIE_LogHorsJardinArb_N</v>
      </c>
      <c r="J91" s="219" t="s">
        <v>202</v>
      </c>
      <c r="S91" s="202"/>
      <c r="T91" s="203">
        <v>27</v>
      </c>
      <c r="U91" s="202"/>
      <c r="W91" s="202"/>
    </row>
    <row r="92" spans="1:23">
      <c r="A92" s="290" t="s">
        <v>1505</v>
      </c>
      <c r="B92" s="291" t="str">
        <f>IF(ISERROR(VLOOKUP(A92,TABLES!$A$2:$B$10,2,0)),"",VLOOKUP(A92,TABLES!$A$2:$B$10,2,0))</f>
        <v>■</v>
      </c>
      <c r="C92" s="463"/>
      <c r="D92" s="463"/>
      <c r="E92" s="175" t="s">
        <v>2670</v>
      </c>
      <c r="F92" s="175" t="s">
        <v>2907</v>
      </c>
      <c r="G92" s="251" t="s">
        <v>2680</v>
      </c>
      <c r="H92" s="252" t="s">
        <v>222</v>
      </c>
      <c r="I92" s="251" t="str">
        <f t="shared" si="23"/>
        <v>AQ_FOYVIE_Champ ; AQ_FOYVIE_Champ_N</v>
      </c>
      <c r="J92" s="219" t="s">
        <v>202</v>
      </c>
      <c r="S92" s="202"/>
      <c r="T92" s="203">
        <v>28</v>
      </c>
      <c r="U92" s="202"/>
      <c r="W92" s="202"/>
    </row>
    <row r="93" spans="1:23" ht="33.75">
      <c r="A93" s="290" t="s">
        <v>1505</v>
      </c>
      <c r="B93" s="291" t="str">
        <f>IF(ISERROR(VLOOKUP(A93,TABLES!$A$2:$B$10,2,0)),"",VLOOKUP(A93,TABLES!$A$2:$B$10,2,0))</f>
        <v>■</v>
      </c>
      <c r="C93" s="463"/>
      <c r="D93" s="463"/>
      <c r="E93" s="175" t="s">
        <v>2671</v>
      </c>
      <c r="F93" s="175" t="s">
        <v>2908</v>
      </c>
      <c r="G93" s="251"/>
      <c r="I93" s="236"/>
      <c r="J93" s="219"/>
      <c r="S93" s="202"/>
      <c r="T93" s="203">
        <v>28</v>
      </c>
      <c r="U93" s="202"/>
      <c r="W93" s="202"/>
    </row>
    <row r="94" spans="1:23">
      <c r="A94" s="290" t="s">
        <v>1504</v>
      </c>
      <c r="B94" s="291" t="str">
        <f>IF(ISERROR(VLOOKUP(A94,TABLES!$A$2:$B$10,2,0)),"",VLOOKUP(A94,TABLES!$A$2:$B$10,2,0))</f>
        <v>□</v>
      </c>
      <c r="C94" s="464" t="str">
        <f>IF($C$93="x","x","")</f>
        <v/>
      </c>
      <c r="D94" s="464" t="str">
        <f>IF($D$93="x","x","")</f>
        <v/>
      </c>
      <c r="E94" s="176" t="s">
        <v>2672</v>
      </c>
      <c r="F94" s="176" t="s">
        <v>2896</v>
      </c>
      <c r="G94" s="251" t="s">
        <v>2681</v>
      </c>
      <c r="H94" s="252" t="s">
        <v>222</v>
      </c>
      <c r="I94" s="251" t="str">
        <f t="shared" si="23"/>
        <v>AQ_FOYVIE_ChampCereal ; AQ_FOYVIE_ChampCereal_N</v>
      </c>
      <c r="J94" s="219" t="s">
        <v>202</v>
      </c>
      <c r="S94" s="202"/>
      <c r="T94" s="203">
        <v>28</v>
      </c>
      <c r="U94" s="202"/>
      <c r="W94" s="202"/>
    </row>
    <row r="95" spans="1:23">
      <c r="A95" s="290" t="s">
        <v>1504</v>
      </c>
      <c r="B95" s="291" t="str">
        <f>IF(ISERROR(VLOOKUP(A95,TABLES!$A$2:$B$10,2,0)),"",VLOOKUP(A95,TABLES!$A$2:$B$10,2,0))</f>
        <v>□</v>
      </c>
      <c r="C95" s="464" t="str">
        <f>IF($C$93="x","x","")</f>
        <v/>
      </c>
      <c r="D95" s="464" t="str">
        <f>IF($D$93="x","x","")</f>
        <v/>
      </c>
      <c r="E95" s="176" t="s">
        <v>2673</v>
      </c>
      <c r="F95" s="176" t="s">
        <v>2897</v>
      </c>
      <c r="G95" s="251" t="s">
        <v>2682</v>
      </c>
      <c r="H95" s="252" t="s">
        <v>222</v>
      </c>
      <c r="I95" s="251" t="str">
        <f t="shared" si="23"/>
        <v>AQ_FOYVIE_ChampVigne ; AQ_FOYVIE_ChampVigne_N</v>
      </c>
      <c r="J95" s="219" t="s">
        <v>202</v>
      </c>
      <c r="S95" s="202"/>
      <c r="T95" s="203">
        <v>28</v>
      </c>
      <c r="U95" s="202"/>
      <c r="W95" s="202"/>
    </row>
    <row r="96" spans="1:23">
      <c r="A96" s="290" t="s">
        <v>1504</v>
      </c>
      <c r="B96" s="291" t="str">
        <f>IF(ISERROR(VLOOKUP(A96,TABLES!$A$2:$B$10,2,0)),"",VLOOKUP(A96,TABLES!$A$2:$B$10,2,0))</f>
        <v>□</v>
      </c>
      <c r="C96" s="464" t="str">
        <f>IF($C$93="x","x","")</f>
        <v/>
      </c>
      <c r="D96" s="464" t="str">
        <f>IF($D$93="x","x","")</f>
        <v/>
      </c>
      <c r="E96" s="176" t="s">
        <v>2674</v>
      </c>
      <c r="F96" s="176" t="s">
        <v>2898</v>
      </c>
      <c r="G96" s="251" t="s">
        <v>2683</v>
      </c>
      <c r="H96" s="252" t="s">
        <v>222</v>
      </c>
      <c r="I96" s="251" t="str">
        <f t="shared" si="23"/>
        <v>AQ_FOYVIE_ChampAutre ; AQ_FOYVIE_ChampAutre_N</v>
      </c>
      <c r="J96" s="219" t="s">
        <v>202</v>
      </c>
      <c r="S96" s="202"/>
      <c r="T96" s="203">
        <v>28</v>
      </c>
      <c r="U96" s="202"/>
      <c r="W96" s="202"/>
    </row>
    <row r="97" spans="1:23" ht="45">
      <c r="A97" s="290" t="s">
        <v>1505</v>
      </c>
      <c r="B97" s="291" t="str">
        <f>IF(ISERROR(VLOOKUP(A97,TABLES!$A$2:$B$10,2,0)),"",VLOOKUP(A97,TABLES!$A$2:$B$10,2,0))</f>
        <v>■</v>
      </c>
      <c r="C97" s="463"/>
      <c r="D97" s="463"/>
      <c r="E97" s="176" t="s">
        <v>4098</v>
      </c>
      <c r="F97" s="176" t="s">
        <v>4099</v>
      </c>
      <c r="G97" s="251"/>
      <c r="I97" s="236"/>
      <c r="S97" s="202"/>
      <c r="U97" s="202"/>
      <c r="W97" s="202"/>
    </row>
    <row r="98" spans="1:23">
      <c r="A98" s="290" t="s">
        <v>1504</v>
      </c>
      <c r="B98" s="291" t="str">
        <f>IF(ISERROR(VLOOKUP(A98,TABLES!$A$2:$B$10,2,0)),"",VLOOKUP(A98,TABLES!$A$2:$B$10,2,0))</f>
        <v>□</v>
      </c>
      <c r="C98" s="464" t="str">
        <f>IF($C$97="x","x","")</f>
        <v/>
      </c>
      <c r="D98" s="464" t="str">
        <f>IF($D$97="x","x","")</f>
        <v/>
      </c>
      <c r="E98" s="176" t="s">
        <v>2685</v>
      </c>
      <c r="F98" s="176" t="s">
        <v>2899</v>
      </c>
      <c r="G98" s="251" t="s">
        <v>2689</v>
      </c>
      <c r="H98" s="235" t="s">
        <v>222</v>
      </c>
      <c r="I98" s="251" t="str">
        <f t="shared" si="23"/>
        <v>AQ_PEST_UseNbPrintPeau ; AQ_PEST_UseNbPrintPeau_N</v>
      </c>
      <c r="J98" s="219" t="s">
        <v>3320</v>
      </c>
      <c r="S98" s="202"/>
      <c r="T98" s="203">
        <v>30</v>
      </c>
      <c r="U98" s="202"/>
      <c r="W98" s="202"/>
    </row>
    <row r="99" spans="1:23">
      <c r="A99" s="290" t="s">
        <v>1504</v>
      </c>
      <c r="B99" s="291" t="str">
        <f>IF(ISERROR(VLOOKUP(A99,TABLES!$A$2:$B$10,2,0)),"",VLOOKUP(A99,TABLES!$A$2:$B$10,2,0))</f>
        <v>□</v>
      </c>
      <c r="C99" s="464" t="str">
        <f>IF($C$97="x","x","")</f>
        <v/>
      </c>
      <c r="D99" s="464" t="str">
        <f>IF($D$97="x","x","")</f>
        <v/>
      </c>
      <c r="E99" s="176" t="s">
        <v>2686</v>
      </c>
      <c r="F99" s="176" t="s">
        <v>2900</v>
      </c>
      <c r="G99" s="251" t="s">
        <v>2690</v>
      </c>
      <c r="H99" s="235" t="s">
        <v>222</v>
      </c>
      <c r="I99" s="251" t="str">
        <f t="shared" si="23"/>
        <v>AQ_PEST_UseNbEtePeau ; AQ_PEST_UseNbEtePeau_N</v>
      </c>
      <c r="J99" s="219" t="s">
        <v>3320</v>
      </c>
      <c r="S99" s="202"/>
      <c r="T99" s="203">
        <v>30</v>
      </c>
      <c r="U99" s="202"/>
      <c r="W99" s="202"/>
    </row>
    <row r="100" spans="1:23">
      <c r="A100" s="290" t="s">
        <v>1504</v>
      </c>
      <c r="B100" s="291" t="str">
        <f>IF(ISERROR(VLOOKUP(A100,TABLES!$A$2:$B$10,2,0)),"",VLOOKUP(A100,TABLES!$A$2:$B$10,2,0))</f>
        <v>□</v>
      </c>
      <c r="C100" s="464" t="str">
        <f>IF($C$97="x","x","")</f>
        <v/>
      </c>
      <c r="D100" s="464" t="str">
        <f>IF($D$97="x","x","")</f>
        <v/>
      </c>
      <c r="E100" s="176" t="s">
        <v>2687</v>
      </c>
      <c r="F100" s="176" t="s">
        <v>2901</v>
      </c>
      <c r="G100" s="251" t="s">
        <v>2691</v>
      </c>
      <c r="H100" s="235" t="s">
        <v>222</v>
      </c>
      <c r="I100" s="251" t="str">
        <f t="shared" si="23"/>
        <v>AQ_PEST_UseNbAutonPeau ; AQ_PEST_UseNbAutonPeau_N</v>
      </c>
      <c r="J100" s="219" t="s">
        <v>3320</v>
      </c>
      <c r="S100" s="202"/>
      <c r="T100" s="203">
        <v>30</v>
      </c>
      <c r="U100" s="202"/>
      <c r="W100" s="202"/>
    </row>
    <row r="101" spans="1:23">
      <c r="A101" s="290" t="s">
        <v>1504</v>
      </c>
      <c r="B101" s="291" t="str">
        <f>IF(ISERROR(VLOOKUP(A101,TABLES!$A$2:$B$10,2,0)),"",VLOOKUP(A101,TABLES!$A$2:$B$10,2,0))</f>
        <v>□</v>
      </c>
      <c r="C101" s="464" t="str">
        <f>IF($C$97="x","x","")</f>
        <v/>
      </c>
      <c r="D101" s="464" t="str">
        <f>IF($D$97="x","x","")</f>
        <v/>
      </c>
      <c r="E101" s="176" t="s">
        <v>2688</v>
      </c>
      <c r="F101" s="176" t="s">
        <v>2902</v>
      </c>
      <c r="G101" s="251" t="s">
        <v>2692</v>
      </c>
      <c r="H101" s="235" t="s">
        <v>222</v>
      </c>
      <c r="I101" s="251" t="str">
        <f t="shared" si="23"/>
        <v>AQ_PEST_UseNbHiverPeau ; AQ_PEST_UseNbHiverPeau_N</v>
      </c>
      <c r="J101" s="219" t="s">
        <v>3320</v>
      </c>
      <c r="S101" s="202"/>
      <c r="T101" s="203">
        <v>30</v>
      </c>
      <c r="U101" s="202"/>
      <c r="W101" s="202"/>
    </row>
    <row r="102" spans="1:23" ht="45">
      <c r="A102" s="290" t="s">
        <v>1505</v>
      </c>
      <c r="B102" s="291" t="str">
        <f>IF(ISERROR(VLOOKUP(A102,TABLES!$A$2:$B$10,2,0)),"",VLOOKUP(A102,TABLES!$A$2:$B$10,2,0))</f>
        <v>■</v>
      </c>
      <c r="C102" s="463"/>
      <c r="D102" s="463"/>
      <c r="E102" s="176" t="s">
        <v>4101</v>
      </c>
      <c r="F102" s="176" t="s">
        <v>4100</v>
      </c>
      <c r="G102" s="251"/>
      <c r="I102" s="236"/>
      <c r="J102" s="219"/>
      <c r="S102" s="202"/>
      <c r="U102" s="202"/>
      <c r="W102" s="202"/>
    </row>
    <row r="103" spans="1:23">
      <c r="A103" s="290" t="s">
        <v>1504</v>
      </c>
      <c r="B103" s="291" t="str">
        <f>IF(ISERROR(VLOOKUP(A103,TABLES!$A$2:$B$10,2,0)),"",VLOOKUP(A103,TABLES!$A$2:$B$10,2,0))</f>
        <v>□</v>
      </c>
      <c r="C103" s="464" t="str">
        <f>IF($C$102="x","x","")</f>
        <v/>
      </c>
      <c r="D103" s="464" t="str">
        <f>IF($D$102="x","x","")</f>
        <v/>
      </c>
      <c r="E103" s="176" t="s">
        <v>2685</v>
      </c>
      <c r="F103" s="176" t="s">
        <v>2899</v>
      </c>
      <c r="G103" s="251" t="s">
        <v>2693</v>
      </c>
      <c r="H103" s="235" t="s">
        <v>222</v>
      </c>
      <c r="I103" s="251" t="str">
        <f t="shared" si="23"/>
        <v>AQ_PEST_UseNbPrintLog ; AQ_PEST_UseNbPrintLog_N</v>
      </c>
      <c r="J103" s="219" t="s">
        <v>3320</v>
      </c>
      <c r="S103" s="202"/>
      <c r="T103" s="203">
        <v>30</v>
      </c>
      <c r="U103" s="202"/>
      <c r="W103" s="202"/>
    </row>
    <row r="104" spans="1:23">
      <c r="A104" s="290" t="s">
        <v>1504</v>
      </c>
      <c r="B104" s="291" t="str">
        <f>IF(ISERROR(VLOOKUP(A104,TABLES!$A$2:$B$10,2,0)),"",VLOOKUP(A104,TABLES!$A$2:$B$10,2,0))</f>
        <v>□</v>
      </c>
      <c r="C104" s="464" t="str">
        <f>IF($C$102="x","x","")</f>
        <v/>
      </c>
      <c r="D104" s="464" t="str">
        <f>IF($D$102="x","x","")</f>
        <v/>
      </c>
      <c r="E104" s="176" t="s">
        <v>2686</v>
      </c>
      <c r="F104" s="176" t="s">
        <v>2900</v>
      </c>
      <c r="G104" s="251" t="s">
        <v>2694</v>
      </c>
      <c r="H104" s="235" t="s">
        <v>222</v>
      </c>
      <c r="I104" s="251" t="str">
        <f t="shared" si="23"/>
        <v>AQ_PEST_UseNbEteLog ; AQ_PEST_UseNbEteLog_N</v>
      </c>
      <c r="J104" s="219" t="s">
        <v>3320</v>
      </c>
      <c r="S104" s="202"/>
      <c r="T104" s="203">
        <v>30</v>
      </c>
      <c r="U104" s="202"/>
      <c r="W104" s="202"/>
    </row>
    <row r="105" spans="1:23">
      <c r="A105" s="290" t="s">
        <v>1504</v>
      </c>
      <c r="B105" s="291" t="str">
        <f>IF(ISERROR(VLOOKUP(A105,TABLES!$A$2:$B$10,2,0)),"",VLOOKUP(A105,TABLES!$A$2:$B$10,2,0))</f>
        <v>□</v>
      </c>
      <c r="C105" s="464" t="str">
        <f>IF($C$102="x","x","")</f>
        <v/>
      </c>
      <c r="D105" s="464" t="str">
        <f>IF($D$102="x","x","")</f>
        <v/>
      </c>
      <c r="E105" s="176" t="s">
        <v>2687</v>
      </c>
      <c r="F105" s="176" t="s">
        <v>2901</v>
      </c>
      <c r="G105" s="251" t="s">
        <v>2695</v>
      </c>
      <c r="H105" s="235" t="s">
        <v>222</v>
      </c>
      <c r="I105" s="251" t="str">
        <f t="shared" si="23"/>
        <v>AQ_PEST_UseNbAutonLog ; AQ_PEST_UseNbAutonLog_N</v>
      </c>
      <c r="J105" s="219" t="s">
        <v>3320</v>
      </c>
      <c r="S105" s="202"/>
      <c r="T105" s="203">
        <v>30</v>
      </c>
      <c r="U105" s="202"/>
      <c r="W105" s="202"/>
    </row>
    <row r="106" spans="1:23">
      <c r="A106" s="290" t="s">
        <v>1504</v>
      </c>
      <c r="B106" s="291" t="str">
        <f>IF(ISERROR(VLOOKUP(A106,TABLES!$A$2:$B$10,2,0)),"",VLOOKUP(A106,TABLES!$A$2:$B$10,2,0))</f>
        <v>□</v>
      </c>
      <c r="C106" s="464" t="str">
        <f>IF($C$102="x","x","")</f>
        <v/>
      </c>
      <c r="D106" s="464" t="str">
        <f>IF($D$102="x","x","")</f>
        <v/>
      </c>
      <c r="E106" s="176" t="s">
        <v>2688</v>
      </c>
      <c r="F106" s="176" t="s">
        <v>2902</v>
      </c>
      <c r="G106" s="251" t="s">
        <v>2696</v>
      </c>
      <c r="H106" s="235" t="s">
        <v>222</v>
      </c>
      <c r="I106" s="251" t="str">
        <f t="shared" si="23"/>
        <v>AQ_PEST_UseNbHiverLog ; AQ_PEST_UseNbHiverLog_N</v>
      </c>
      <c r="J106" s="219" t="s">
        <v>3320</v>
      </c>
      <c r="S106" s="202"/>
      <c r="T106" s="203">
        <v>30</v>
      </c>
      <c r="U106" s="202"/>
      <c r="W106" s="202"/>
    </row>
    <row r="107" spans="1:23" ht="45">
      <c r="A107" s="290" t="s">
        <v>1505</v>
      </c>
      <c r="B107" s="291" t="str">
        <f>IF(ISERROR(VLOOKUP(A107,TABLES!$A$2:$B$10,2,0)),"",VLOOKUP(A107,TABLES!$A$2:$B$10,2,0))</f>
        <v>■</v>
      </c>
      <c r="C107" s="32" t="str">
        <f>IF(OR(C108="x",C109="x",C110="x",C111="x",C112="x",C113="x",C114="x",C115="x",C116="x",C117="x"),"x","Sélection ci-dessous")</f>
        <v>Sélection ci-dessous</v>
      </c>
      <c r="D107" s="32" t="str">
        <f>IF(OR(D108="x",D109="x",D110="x",D111="x",D112="x",D113="x",D114="x",D115="x",D116="x",D117="x"),"x","Select items here under")</f>
        <v>Select items here under</v>
      </c>
      <c r="E107" s="176" t="s">
        <v>4111</v>
      </c>
      <c r="F107" s="176" t="s">
        <v>4102</v>
      </c>
      <c r="G107" s="251"/>
      <c r="I107" s="236"/>
      <c r="J107" s="219"/>
      <c r="S107" s="202"/>
      <c r="U107" s="202"/>
      <c r="W107" s="202"/>
    </row>
    <row r="108" spans="1:23">
      <c r="A108" s="290" t="s">
        <v>1503</v>
      </c>
      <c r="B108" s="291" t="str">
        <f>IF(ISERROR(VLOOKUP(A108,TABLES!$A$2:$B$10,2,0)),"",VLOOKUP(A108,TABLES!$A$2:$B$10,2,0))</f>
        <v>▫</v>
      </c>
      <c r="C108" s="463"/>
      <c r="D108" s="463"/>
      <c r="E108" s="176" t="s">
        <v>4103</v>
      </c>
      <c r="F108" s="176" t="s">
        <v>4136</v>
      </c>
      <c r="G108" s="251" t="s">
        <v>2697</v>
      </c>
      <c r="H108" s="235" t="s">
        <v>222</v>
      </c>
      <c r="I108" s="251" t="str">
        <f t="shared" si="23"/>
        <v>AQ_PEST_EtePoux; AQ_PEST_HiverPoux ; AQ_PEST_EtePoux_N  ;  AQ_PEST_HiverPoux_N</v>
      </c>
      <c r="J108" s="219" t="s">
        <v>3320</v>
      </c>
      <c r="S108" s="202"/>
      <c r="T108" s="203">
        <v>31</v>
      </c>
      <c r="U108" s="202"/>
      <c r="W108" s="202"/>
    </row>
    <row r="109" spans="1:23">
      <c r="A109" s="290" t="s">
        <v>1503</v>
      </c>
      <c r="B109" s="291" t="str">
        <f>IF(ISERROR(VLOOKUP(A109,TABLES!$A$2:$B$10,2,0)),"",VLOOKUP(A109,TABLES!$A$2:$B$10,2,0))</f>
        <v>▫</v>
      </c>
      <c r="C109" s="463"/>
      <c r="D109" s="463"/>
      <c r="E109" s="176" t="s">
        <v>4104</v>
      </c>
      <c r="F109" s="176" t="s">
        <v>4121</v>
      </c>
      <c r="G109" s="251" t="s">
        <v>2698</v>
      </c>
      <c r="H109" s="235" t="s">
        <v>222</v>
      </c>
      <c r="I109" s="251" t="str">
        <f t="shared" si="23"/>
        <v>AQ_PEST_EteParasit; AQ_PEST_HiverParasit ; AQ_PEST_EteParasit_N  ;  AQ_PEST_HiverParasit_N</v>
      </c>
      <c r="J109" s="219" t="s">
        <v>3320</v>
      </c>
      <c r="S109" s="202"/>
      <c r="T109" s="203">
        <v>31</v>
      </c>
      <c r="U109" s="202"/>
      <c r="W109" s="202"/>
    </row>
    <row r="110" spans="1:23">
      <c r="A110" s="290" t="s">
        <v>1503</v>
      </c>
      <c r="B110" s="291" t="str">
        <f>IF(ISERROR(VLOOKUP(A110,TABLES!$A$2:$B$10,2,0)),"",VLOOKUP(A110,TABLES!$A$2:$B$10,2,0))</f>
        <v>▫</v>
      </c>
      <c r="C110" s="463"/>
      <c r="D110" s="463"/>
      <c r="E110" s="176" t="s">
        <v>4137</v>
      </c>
      <c r="F110" s="176" t="s">
        <v>4139</v>
      </c>
      <c r="G110" s="251" t="s">
        <v>2699</v>
      </c>
      <c r="H110" s="235" t="s">
        <v>222</v>
      </c>
      <c r="I110" s="251" t="str">
        <f t="shared" si="23"/>
        <v>AQ_PEST_EteAnimo; AQ_PEST_HiverAnimo ; AQ_PEST_EteAnimo_N  ;  AQ_PEST_HiverAnimo_N</v>
      </c>
      <c r="J110" s="219" t="s">
        <v>3320</v>
      </c>
      <c r="S110" s="202"/>
      <c r="T110" s="203">
        <v>31</v>
      </c>
      <c r="U110" s="202"/>
      <c r="W110" s="202"/>
    </row>
    <row r="111" spans="1:23">
      <c r="A111" s="290" t="s">
        <v>1503</v>
      </c>
      <c r="B111" s="291" t="str">
        <f>IF(ISERROR(VLOOKUP(A111,TABLES!$A$2:$B$10,2,0)),"",VLOOKUP(A111,TABLES!$A$2:$B$10,2,0))</f>
        <v>▫</v>
      </c>
      <c r="C111" s="463"/>
      <c r="D111" s="463"/>
      <c r="E111" s="176" t="s">
        <v>4138</v>
      </c>
      <c r="F111" s="176" t="s">
        <v>4140</v>
      </c>
      <c r="G111" s="251" t="s">
        <v>2700</v>
      </c>
      <c r="H111" s="235" t="s">
        <v>222</v>
      </c>
      <c r="I111" s="251" t="str">
        <f t="shared" si="23"/>
        <v>AQ_PEST_EteBois; AQ_PEST_HiverBois ; AQ_PEST_EteBois_N  ;  AQ_PEST_HiverBois_N</v>
      </c>
      <c r="J111" s="219" t="s">
        <v>3320</v>
      </c>
      <c r="S111" s="202"/>
      <c r="T111" s="203">
        <v>31</v>
      </c>
      <c r="U111" s="202"/>
      <c r="W111" s="202"/>
    </row>
    <row r="112" spans="1:23" ht="22.5">
      <c r="A112" s="290" t="s">
        <v>1503</v>
      </c>
      <c r="B112" s="291" t="str">
        <f>IF(ISERROR(VLOOKUP(A112,TABLES!$A$2:$B$10,2,0)),"",VLOOKUP(A112,TABLES!$A$2:$B$10,2,0))</f>
        <v>▫</v>
      </c>
      <c r="C112" s="463"/>
      <c r="D112" s="463"/>
      <c r="E112" s="176" t="s">
        <v>4105</v>
      </c>
      <c r="F112" s="176" t="s">
        <v>4122</v>
      </c>
      <c r="G112" s="251" t="s">
        <v>2701</v>
      </c>
      <c r="H112" s="235" t="s">
        <v>222</v>
      </c>
      <c r="I112" s="251" t="str">
        <f t="shared" si="23"/>
        <v>AQ_PEST_EteRongeur; AQ_PEST_HiverRongeur ; AQ_PEST_EteRongeur_N  ;  AQ_PEST_HiverRongeur_N</v>
      </c>
      <c r="J112" s="219" t="s">
        <v>3320</v>
      </c>
      <c r="S112" s="202"/>
      <c r="T112" s="203">
        <v>31</v>
      </c>
      <c r="U112" s="202"/>
      <c r="W112" s="202"/>
    </row>
    <row r="113" spans="1:23" ht="22.5">
      <c r="A113" s="290" t="s">
        <v>1503</v>
      </c>
      <c r="B113" s="291" t="str">
        <f>IF(ISERROR(VLOOKUP(A113,TABLES!$A$2:$B$10,2,0)),"",VLOOKUP(A113,TABLES!$A$2:$B$10,2,0))</f>
        <v>▫</v>
      </c>
      <c r="C113" s="463"/>
      <c r="D113" s="463"/>
      <c r="E113" s="176" t="s">
        <v>4106</v>
      </c>
      <c r="F113" s="176" t="s">
        <v>4123</v>
      </c>
      <c r="G113" s="251" t="s">
        <v>2702</v>
      </c>
      <c r="H113" s="235" t="s">
        <v>222</v>
      </c>
      <c r="I113" s="251" t="str">
        <f t="shared" si="23"/>
        <v>AQ_PEST_EteAcarien; AQ_PEST_HiverAcarien ; AQ_PEST_EteAcarien_N  ;  AQ_PEST_HiverAcarien_N</v>
      </c>
      <c r="J113" s="219" t="s">
        <v>3320</v>
      </c>
      <c r="S113" s="202"/>
      <c r="T113" s="203">
        <v>31</v>
      </c>
      <c r="U113" s="202"/>
      <c r="W113" s="202"/>
    </row>
    <row r="114" spans="1:23" ht="22.5">
      <c r="A114" s="290" t="s">
        <v>1503</v>
      </c>
      <c r="B114" s="291" t="str">
        <f>IF(ISERROR(VLOOKUP(A114,TABLES!$A$2:$B$10,2,0)),"",VLOOKUP(A114,TABLES!$A$2:$B$10,2,0))</f>
        <v>▫</v>
      </c>
      <c r="C114" s="463"/>
      <c r="D114" s="463"/>
      <c r="E114" s="176" t="s">
        <v>4107</v>
      </c>
      <c r="F114" s="176" t="s">
        <v>4124</v>
      </c>
      <c r="G114" s="251" t="s">
        <v>2703</v>
      </c>
      <c r="H114" s="235" t="s">
        <v>222</v>
      </c>
      <c r="I114" s="251" t="str">
        <f t="shared" si="23"/>
        <v>AQ_PEST_EteAraignee; AQ_PEST_HiverAraignee ; AQ_PEST_EteAraignee_N  ;  AQ_PEST_HiverAraignee_N</v>
      </c>
      <c r="J114" s="219" t="s">
        <v>3320</v>
      </c>
      <c r="S114" s="202"/>
      <c r="T114" s="203">
        <v>31</v>
      </c>
      <c r="U114" s="202"/>
      <c r="W114" s="202"/>
    </row>
    <row r="115" spans="1:23">
      <c r="A115" s="290" t="s">
        <v>1503</v>
      </c>
      <c r="B115" s="291" t="str">
        <f>IF(ISERROR(VLOOKUP(A115,TABLES!$A$2:$B$10,2,0)),"",VLOOKUP(A115,TABLES!$A$2:$B$10,2,0))</f>
        <v>▫</v>
      </c>
      <c r="C115" s="463"/>
      <c r="D115" s="463"/>
      <c r="E115" s="176" t="s">
        <v>4108</v>
      </c>
      <c r="F115" s="176" t="s">
        <v>4125</v>
      </c>
      <c r="G115" s="251" t="s">
        <v>2704</v>
      </c>
      <c r="H115" s="235" t="s">
        <v>222</v>
      </c>
      <c r="I115" s="251" t="str">
        <f t="shared" si="23"/>
        <v>AQ_PEST_EteCafard; AQ_PEST_HiverCafard ; AQ_PEST_EteCafard_N  ;  AQ_PEST_HiverCafard_N</v>
      </c>
      <c r="J115" s="219" t="s">
        <v>3320</v>
      </c>
      <c r="S115" s="202"/>
      <c r="T115" s="203">
        <v>31</v>
      </c>
      <c r="U115" s="202"/>
      <c r="W115" s="202"/>
    </row>
    <row r="116" spans="1:23">
      <c r="A116" s="290" t="s">
        <v>1503</v>
      </c>
      <c r="B116" s="291" t="str">
        <f>IF(ISERROR(VLOOKUP(A116,TABLES!$A$2:$B$10,2,0)),"",VLOOKUP(A116,TABLES!$A$2:$B$10,2,0))</f>
        <v>▫</v>
      </c>
      <c r="C116" s="463"/>
      <c r="D116" s="463"/>
      <c r="E116" s="176" t="s">
        <v>4109</v>
      </c>
      <c r="F116" s="176" t="s">
        <v>4126</v>
      </c>
      <c r="G116" s="251" t="s">
        <v>2705</v>
      </c>
      <c r="H116" s="235" t="s">
        <v>222</v>
      </c>
      <c r="I116" s="251" t="str">
        <f t="shared" si="23"/>
        <v>AQ_PEST_EtePuce; AQ_PEST_HiverPuce ; AQ_PEST_EtePuce_N  ;  AQ_PEST_HiverPuce_N</v>
      </c>
      <c r="J116" s="219" t="s">
        <v>3320</v>
      </c>
      <c r="S116" s="202"/>
      <c r="T116" s="203">
        <v>31</v>
      </c>
      <c r="U116" s="202"/>
      <c r="W116" s="202"/>
    </row>
    <row r="117" spans="1:23">
      <c r="A117" s="290" t="s">
        <v>1503</v>
      </c>
      <c r="B117" s="291" t="str">
        <f>IF(ISERROR(VLOOKUP(A117,TABLES!$A$2:$B$10,2,0)),"",VLOOKUP(A117,TABLES!$A$2:$B$10,2,0))</f>
        <v>▫</v>
      </c>
      <c r="C117" s="463"/>
      <c r="D117" s="463"/>
      <c r="E117" s="176" t="s">
        <v>4110</v>
      </c>
      <c r="F117" s="176" t="s">
        <v>4127</v>
      </c>
      <c r="G117" s="251" t="s">
        <v>2706</v>
      </c>
      <c r="H117" s="235" t="s">
        <v>222</v>
      </c>
      <c r="I117" s="251" t="str">
        <f t="shared" si="23"/>
        <v>AQ_PEST_EteFourmi; AQ_PEST_HiverFourmi ; AQ_PEST_EteFourmi_N  ;  AQ_PEST_HiverFourmi_N</v>
      </c>
      <c r="J117" s="219" t="s">
        <v>3320</v>
      </c>
      <c r="S117" s="202"/>
      <c r="T117" s="203">
        <v>31</v>
      </c>
      <c r="U117" s="202"/>
      <c r="W117" s="202"/>
    </row>
    <row r="118" spans="1:23" ht="22.5">
      <c r="A118" s="290" t="s">
        <v>1504</v>
      </c>
      <c r="B118" s="291" t="str">
        <f>IF(ISERROR(VLOOKUP(A118,TABLES!$A$2:$B$10,2,0)),"",VLOOKUP(A118,TABLES!$A$2:$B$10,2,0))</f>
        <v>□</v>
      </c>
      <c r="C118" s="32" t="str">
        <f>IF(OR(C119="x",C120="x",C121="x"),"x","Sélection ci-dessous")</f>
        <v>Sélection ci-dessous</v>
      </c>
      <c r="D118" s="32" t="str">
        <f>IF(OR(D119="x",D120="x",D121="x"),"x","Select items here under")</f>
        <v>Select items here under</v>
      </c>
      <c r="E118" s="176" t="s">
        <v>2717</v>
      </c>
      <c r="F118" s="176" t="s">
        <v>4141</v>
      </c>
      <c r="G118" s="251"/>
      <c r="I118" s="236"/>
      <c r="J118" s="219"/>
      <c r="S118" s="202"/>
      <c r="U118" s="202"/>
      <c r="W118" s="202"/>
    </row>
    <row r="119" spans="1:23" ht="22.5">
      <c r="A119" s="290" t="s">
        <v>1503</v>
      </c>
      <c r="B119" s="291" t="str">
        <f>IF(ISERROR(VLOOKUP(A119,TABLES!$A$2:$B$10,2,0)),"",VLOOKUP(A119,TABLES!$A$2:$B$10,2,0))</f>
        <v>▫</v>
      </c>
      <c r="C119" s="463"/>
      <c r="D119" s="463"/>
      <c r="E119" s="176" t="s">
        <v>4112</v>
      </c>
      <c r="F119" s="176" t="s">
        <v>4128</v>
      </c>
      <c r="G119" s="251" t="s">
        <v>2707</v>
      </c>
      <c r="H119" s="235" t="s">
        <v>222</v>
      </c>
      <c r="I119" s="251" t="str">
        <f t="shared" si="23"/>
        <v>AQ_PEST_EtePInsecte; AQ_PEST_HiverPInsecte ; AQ_PEST_EtePInsecte_N  ;  AQ_PEST_HiverPInsecte_N</v>
      </c>
      <c r="J119" s="219" t="s">
        <v>3320</v>
      </c>
      <c r="S119" s="202"/>
      <c r="T119" s="203">
        <v>31</v>
      </c>
      <c r="U119" s="202"/>
      <c r="W119" s="202"/>
    </row>
    <row r="120" spans="1:23" ht="22.5">
      <c r="A120" s="290" t="s">
        <v>1503</v>
      </c>
      <c r="B120" s="291" t="str">
        <f>IF(ISERROR(VLOOKUP(A120,TABLES!$A$2:$B$10,2,0)),"",VLOOKUP(A120,TABLES!$A$2:$B$10,2,0))</f>
        <v>▫</v>
      </c>
      <c r="C120" s="463"/>
      <c r="D120" s="463"/>
      <c r="E120" s="176" t="s">
        <v>4113</v>
      </c>
      <c r="F120" s="176" t="s">
        <v>4142</v>
      </c>
      <c r="G120" s="251" t="s">
        <v>3326</v>
      </c>
      <c r="H120" s="235" t="s">
        <v>222</v>
      </c>
      <c r="I120" s="251" t="str">
        <f t="shared" si="23"/>
        <v>AQ_PEST_EtePChampig; AQ_PEST_HiverPChampig ; AQ_PEST_EtePChampig_N  ;  AQ_PEST_HiverPChampig_N</v>
      </c>
      <c r="J120" s="219" t="s">
        <v>3320</v>
      </c>
      <c r="S120" s="202"/>
      <c r="T120" s="203">
        <v>31</v>
      </c>
      <c r="U120" s="202"/>
      <c r="W120" s="202"/>
    </row>
    <row r="121" spans="1:23" ht="22.5">
      <c r="A121" s="290" t="s">
        <v>1503</v>
      </c>
      <c r="B121" s="291" t="str">
        <f>IF(ISERROR(VLOOKUP(A121,TABLES!$A$2:$B$10,2,0)),"",VLOOKUP(A121,TABLES!$A$2:$B$10,2,0))</f>
        <v>▫</v>
      </c>
      <c r="C121" s="463"/>
      <c r="D121" s="463"/>
      <c r="E121" s="176" t="s">
        <v>4114</v>
      </c>
      <c r="F121" s="176" t="s">
        <v>4129</v>
      </c>
      <c r="G121" s="251" t="s">
        <v>2708</v>
      </c>
      <c r="H121" s="235" t="s">
        <v>222</v>
      </c>
      <c r="I121" s="251" t="str">
        <f t="shared" si="23"/>
        <v>AQ_PEST_EtePMaladie; AQ_PEST_HiverPMaladie ; AQ_PEST_EtePMaladie_N  ;  AQ_PEST_HiverPMaladie_N</v>
      </c>
      <c r="J121" s="219" t="s">
        <v>3320</v>
      </c>
      <c r="S121" s="202"/>
      <c r="T121" s="203">
        <v>31</v>
      </c>
      <c r="U121" s="202"/>
      <c r="W121" s="202"/>
    </row>
    <row r="122" spans="1:23" ht="22.5">
      <c r="A122" s="290" t="s">
        <v>1504</v>
      </c>
      <c r="B122" s="291" t="str">
        <f>IF(ISERROR(VLOOKUP(A122,TABLES!$A$2:$B$10,2,0)),"",VLOOKUP(A122,TABLES!$A$2:$B$10,2,0))</f>
        <v>□</v>
      </c>
      <c r="C122" s="32" t="str">
        <f>IF(OR(C123="x",C124="x",C125="x",C126="x"),"x","Sélection ci-dessous")</f>
        <v>Sélection ci-dessous</v>
      </c>
      <c r="D122" s="32" t="str">
        <f>IF(OR(D123="x",D124="x",D125="x",D126="x"),"x","Select items here under")</f>
        <v>Select items here under</v>
      </c>
      <c r="E122" s="176" t="s">
        <v>2716</v>
      </c>
      <c r="F122" s="176" t="s">
        <v>2910</v>
      </c>
      <c r="G122" s="251"/>
      <c r="I122" s="236"/>
      <c r="J122" s="219"/>
      <c r="S122" s="202"/>
      <c r="U122" s="202"/>
      <c r="W122" s="202"/>
    </row>
    <row r="123" spans="1:23" ht="22.5">
      <c r="A123" s="290" t="s">
        <v>1503</v>
      </c>
      <c r="B123" s="291" t="str">
        <f>IF(ISERROR(VLOOKUP(A123,TABLES!$A$2:$B$10,2,0)),"",VLOOKUP(A123,TABLES!$A$2:$B$10,2,0))</f>
        <v>▫</v>
      </c>
      <c r="C123" s="463"/>
      <c r="D123" s="463"/>
      <c r="E123" s="176" t="s">
        <v>4115</v>
      </c>
      <c r="F123" s="176" t="s">
        <v>4130</v>
      </c>
      <c r="G123" s="251" t="s">
        <v>2709</v>
      </c>
      <c r="H123" s="235" t="s">
        <v>222</v>
      </c>
      <c r="I123" s="251" t="str">
        <f t="shared" si="23"/>
        <v>AQ_PEST_EteJinsecte; AQ_PEST_HiverJinsecte ; AQ_PEST_EteJinsecte_N  ;  AQ_PEST_HiverJinsecte_N</v>
      </c>
      <c r="J123" s="219" t="s">
        <v>3320</v>
      </c>
      <c r="S123" s="202"/>
      <c r="T123" s="203">
        <v>31</v>
      </c>
      <c r="U123" s="202"/>
      <c r="W123" s="202"/>
    </row>
    <row r="124" spans="1:23">
      <c r="A124" s="290" t="s">
        <v>1503</v>
      </c>
      <c r="B124" s="291" t="str">
        <f>IF(ISERROR(VLOOKUP(A124,TABLES!$A$2:$B$10,2,0)),"",VLOOKUP(A124,TABLES!$A$2:$B$10,2,0))</f>
        <v>▫</v>
      </c>
      <c r="C124" s="463"/>
      <c r="D124" s="463"/>
      <c r="E124" s="176" t="s">
        <v>4116</v>
      </c>
      <c r="F124" s="176" t="s">
        <v>4131</v>
      </c>
      <c r="G124" s="251" t="s">
        <v>2710</v>
      </c>
      <c r="H124" s="235" t="s">
        <v>222</v>
      </c>
      <c r="I124" s="251" t="str">
        <f t="shared" si="23"/>
        <v>AQ_PEST_EteJherbe; AQ_PEST_HiverJherbe ; AQ_PEST_EteJherbe_N  ;  AQ_PEST_HiverJherbe_N</v>
      </c>
      <c r="J124" s="219" t="s">
        <v>3320</v>
      </c>
      <c r="S124" s="202"/>
      <c r="T124" s="203">
        <v>31</v>
      </c>
      <c r="U124" s="202"/>
      <c r="W124" s="202"/>
    </row>
    <row r="125" spans="1:23" ht="22.5">
      <c r="A125" s="290" t="s">
        <v>1503</v>
      </c>
      <c r="B125" s="291" t="str">
        <f>IF(ISERROR(VLOOKUP(A125,TABLES!$A$2:$B$10,2,0)),"",VLOOKUP(A125,TABLES!$A$2:$B$10,2,0))</f>
        <v>▫</v>
      </c>
      <c r="C125" s="463"/>
      <c r="D125" s="463"/>
      <c r="E125" s="176" t="s">
        <v>4113</v>
      </c>
      <c r="F125" s="176" t="s">
        <v>4142</v>
      </c>
      <c r="G125" s="251" t="s">
        <v>3328</v>
      </c>
      <c r="H125" s="235" t="s">
        <v>222</v>
      </c>
      <c r="I125" s="251" t="str">
        <f t="shared" si="23"/>
        <v>AQ_PEST_EteJchampig; AQ_PEST_HiverJchampig ; AQ_PEST_EteJchampig_N  ;  AQ_PEST_HiverJchampig_N</v>
      </c>
      <c r="J125" s="219" t="s">
        <v>3320</v>
      </c>
      <c r="S125" s="202"/>
      <c r="T125" s="203">
        <v>31</v>
      </c>
      <c r="U125" s="202"/>
      <c r="W125" s="202"/>
    </row>
    <row r="126" spans="1:23">
      <c r="A126" s="290" t="s">
        <v>1503</v>
      </c>
      <c r="B126" s="291" t="str">
        <f>IF(ISERROR(VLOOKUP(A126,TABLES!$A$2:$B$10,2,0)),"",VLOOKUP(A126,TABLES!$A$2:$B$10,2,0))</f>
        <v>▫</v>
      </c>
      <c r="C126" s="463"/>
      <c r="D126" s="463"/>
      <c r="E126" s="176" t="s">
        <v>4117</v>
      </c>
      <c r="F126" s="176" t="s">
        <v>4132</v>
      </c>
      <c r="G126" s="251" t="s">
        <v>2711</v>
      </c>
      <c r="H126" s="235" t="s">
        <v>222</v>
      </c>
      <c r="I126" s="251" t="str">
        <f t="shared" si="23"/>
        <v>AQ_PEST_EteJautre; AQ_PEST_HiverJautre ; AQ_PEST_EteJautre_N  ;  AQ_PEST_HiverJautre_N</v>
      </c>
      <c r="J126" s="219" t="s">
        <v>3320</v>
      </c>
      <c r="S126" s="202"/>
      <c r="T126" s="203">
        <v>31</v>
      </c>
      <c r="U126" s="202"/>
      <c r="W126" s="202"/>
    </row>
    <row r="127" spans="1:23" ht="22.5">
      <c r="A127" s="290" t="s">
        <v>1504</v>
      </c>
      <c r="B127" s="291" t="str">
        <f>IF(ISERROR(VLOOKUP(A127,TABLES!$A$2:$B$10,2,0)),"",VLOOKUP(A127,TABLES!$A$2:$B$10,2,0))</f>
        <v>□</v>
      </c>
      <c r="C127" s="32" t="str">
        <f>IF(OR(C128="x",C129="x",C130="x",C131="x",C132="x",C133="x",C134="x",C135="x",C136="x",C137="x",C138="x"),"x","Sélection ci-dessous")</f>
        <v>Sélection ci-dessous</v>
      </c>
      <c r="D127" s="32" t="str">
        <f>IF(OR(D128="x",D129="x",D130="x",D131="x",D132="x",D133="x",D134="x",D135="x",D136="x",D137="x",D138="x"),"x","Select items here under")</f>
        <v>Select items here under</v>
      </c>
      <c r="E127" s="176" t="s">
        <v>2718</v>
      </c>
      <c r="F127" s="176" t="s">
        <v>2909</v>
      </c>
      <c r="G127" s="251"/>
      <c r="I127" s="236"/>
      <c r="J127" s="219"/>
      <c r="S127" s="202"/>
      <c r="U127" s="202"/>
      <c r="W127" s="202"/>
    </row>
    <row r="128" spans="1:23" ht="22.5">
      <c r="A128" s="290" t="s">
        <v>1503</v>
      </c>
      <c r="B128" s="291" t="str">
        <f>IF(ISERROR(VLOOKUP(A128,TABLES!$A$2:$B$10,2,0)),"",VLOOKUP(A128,TABLES!$A$2:$B$10,2,0))</f>
        <v>▫</v>
      </c>
      <c r="C128" s="463"/>
      <c r="D128" s="463"/>
      <c r="E128" s="176" t="s">
        <v>4118</v>
      </c>
      <c r="F128" s="176" t="s">
        <v>4133</v>
      </c>
      <c r="G128" s="251" t="s">
        <v>2712</v>
      </c>
      <c r="H128" s="235" t="s">
        <v>222</v>
      </c>
      <c r="I128" s="251" t="str">
        <f t="shared" si="23"/>
        <v>AQ_PEST_EteEmousse; AQ_PEST_HiverEmousse ; AQ_PEST_EteEmousse_N  ;  AQ_PEST_HiverEmousse_N</v>
      </c>
      <c r="J128" s="219" t="s">
        <v>3320</v>
      </c>
      <c r="S128" s="202"/>
      <c r="T128" s="203">
        <v>31</v>
      </c>
      <c r="U128" s="202"/>
      <c r="W128" s="202"/>
    </row>
    <row r="129" spans="1:23">
      <c r="A129" s="290" t="s">
        <v>1503</v>
      </c>
      <c r="B129" s="291" t="str">
        <f>IF(ISERROR(VLOOKUP(A129,TABLES!$A$2:$B$10,2,0)),"",VLOOKUP(A129,TABLES!$A$2:$B$10,2,0))</f>
        <v>▫</v>
      </c>
      <c r="C129" s="463"/>
      <c r="D129" s="463"/>
      <c r="E129" s="176" t="s">
        <v>4119</v>
      </c>
      <c r="F129" s="176" t="s">
        <v>4134</v>
      </c>
      <c r="G129" s="251" t="s">
        <v>2713</v>
      </c>
      <c r="H129" s="235" t="s">
        <v>222</v>
      </c>
      <c r="I129" s="251" t="str">
        <f t="shared" si="23"/>
        <v>AQ_PEST_EteElichen; AQ_PEST_HiverElichen ; AQ_PEST_EteElichen_N  ;  AQ_PEST_HiverElichen_N</v>
      </c>
      <c r="J129" s="219" t="s">
        <v>3320</v>
      </c>
      <c r="S129" s="202"/>
      <c r="T129" s="203">
        <v>31</v>
      </c>
      <c r="U129" s="202"/>
      <c r="W129" s="202"/>
    </row>
    <row r="130" spans="1:23" ht="22.5">
      <c r="A130" s="290" t="s">
        <v>1503</v>
      </c>
      <c r="B130" s="291" t="str">
        <f>IF(ISERROR(VLOOKUP(A130,TABLES!$A$2:$B$10,2,0)),"",VLOOKUP(A130,TABLES!$A$2:$B$10,2,0))</f>
        <v>▫</v>
      </c>
      <c r="C130" s="463"/>
      <c r="D130" s="463"/>
      <c r="E130" s="176" t="s">
        <v>4113</v>
      </c>
      <c r="F130" s="176" t="s">
        <v>4142</v>
      </c>
      <c r="G130" s="251" t="s">
        <v>3327</v>
      </c>
      <c r="H130" s="235" t="s">
        <v>222</v>
      </c>
      <c r="I130" s="251" t="str">
        <f t="shared" si="23"/>
        <v>AQ_PEST_EteEchampig; AQ_PEST_HiverEchampig ; AQ_PEST_EteEchampig_N  ;  AQ_PEST_HiverEchampig_N</v>
      </c>
      <c r="J130" s="219" t="s">
        <v>3320</v>
      </c>
      <c r="S130" s="202"/>
      <c r="T130" s="203">
        <v>31</v>
      </c>
      <c r="U130" s="202"/>
      <c r="W130" s="202"/>
    </row>
    <row r="131" spans="1:23">
      <c r="A131" s="290" t="s">
        <v>1503</v>
      </c>
      <c r="B131" s="291" t="str">
        <f>IF(ISERROR(VLOOKUP(A131,TABLES!$A$2:$B$10,2,0)),"",VLOOKUP(A131,TABLES!$A$2:$B$10,2,0))</f>
        <v>▫</v>
      </c>
      <c r="C131" s="463"/>
      <c r="D131" s="463"/>
      <c r="E131" s="176" t="s">
        <v>4116</v>
      </c>
      <c r="F131" s="176" t="s">
        <v>4131</v>
      </c>
      <c r="G131" s="251" t="s">
        <v>2714</v>
      </c>
      <c r="H131" s="235" t="s">
        <v>222</v>
      </c>
      <c r="I131" s="251" t="str">
        <f t="shared" si="23"/>
        <v>AQ_PEST_EteEherbe; AQ_PEST_HiverEherbe ; AQ_PEST_EteEherbe_N  ;  AQ_PEST_HiverEherbe_N</v>
      </c>
      <c r="J131" s="219" t="s">
        <v>3320</v>
      </c>
      <c r="S131" s="202"/>
      <c r="T131" s="203">
        <v>31</v>
      </c>
      <c r="U131" s="202"/>
      <c r="W131" s="202"/>
    </row>
    <row r="132" spans="1:23">
      <c r="A132" s="290" t="s">
        <v>1503</v>
      </c>
      <c r="B132" s="291" t="str">
        <f>IF(ISERROR(VLOOKUP(A132,TABLES!$A$2:$B$10,2,0)),"",VLOOKUP(A132,TABLES!$A$2:$B$10,2,0))</f>
        <v>▫</v>
      </c>
      <c r="C132" s="463"/>
      <c r="D132" s="463"/>
      <c r="E132" s="176" t="s">
        <v>4120</v>
      </c>
      <c r="F132" s="176" t="s">
        <v>4135</v>
      </c>
      <c r="G132" s="251" t="s">
        <v>2715</v>
      </c>
      <c r="H132" s="235" t="s">
        <v>222</v>
      </c>
      <c r="I132" s="251" t="str">
        <f t="shared" si="23"/>
        <v>AQ_PEST_EteEautre; AQ_PEST_HiverEautre ; AQ_PEST_EteEautre_N  ;  AQ_PEST_HiverEautre_N</v>
      </c>
      <c r="J132" s="219" t="s">
        <v>3320</v>
      </c>
      <c r="S132" s="202"/>
      <c r="T132" s="203">
        <v>31</v>
      </c>
      <c r="U132" s="202"/>
      <c r="W132" s="202"/>
    </row>
    <row r="133" spans="1:23" ht="22.5">
      <c r="A133" s="290" t="s">
        <v>1505</v>
      </c>
      <c r="B133" s="291" t="str">
        <f>IF(ISERROR(VLOOKUP(A133,TABLES!$A$2:$B$10,2,0)),"",VLOOKUP(A133,TABLES!$A$2:$B$10,2,0))</f>
        <v>■</v>
      </c>
      <c r="C133" s="463"/>
      <c r="D133" s="463"/>
      <c r="E133" s="176" t="s">
        <v>2735</v>
      </c>
      <c r="F133" s="176" t="s">
        <v>2923</v>
      </c>
      <c r="G133" s="251" t="s">
        <v>2724</v>
      </c>
      <c r="H133" s="235" t="s">
        <v>222</v>
      </c>
      <c r="I133" s="251" t="str">
        <f t="shared" si="23"/>
        <v>AQ_PEST_LireNotice ; AQ_PEST_LireNotice_N</v>
      </c>
      <c r="J133" s="219" t="s">
        <v>3320</v>
      </c>
      <c r="S133" s="202"/>
      <c r="T133" s="203">
        <v>32</v>
      </c>
      <c r="U133" s="202"/>
      <c r="W133" s="202"/>
    </row>
    <row r="134" spans="1:23" ht="22.5">
      <c r="A134" s="290" t="s">
        <v>1505</v>
      </c>
      <c r="B134" s="291" t="str">
        <f>IF(ISERROR(VLOOKUP(A134,TABLES!$A$2:$B$10,2,0)),"",VLOOKUP(A134,TABLES!$A$2:$B$10,2,0))</f>
        <v>■</v>
      </c>
      <c r="C134" s="463"/>
      <c r="D134" s="463"/>
      <c r="E134" s="176" t="s">
        <v>2736</v>
      </c>
      <c r="F134" s="176" t="s">
        <v>2924</v>
      </c>
      <c r="G134" s="251" t="s">
        <v>2725</v>
      </c>
      <c r="H134" s="235" t="s">
        <v>222</v>
      </c>
      <c r="I134" s="251" t="str">
        <f t="shared" si="23"/>
        <v>AQ_PEST_AppliqNotice ; AQ_PEST_AppliqNotice_N</v>
      </c>
      <c r="J134" s="219" t="s">
        <v>3320</v>
      </c>
      <c r="S134" s="202"/>
      <c r="T134" s="203">
        <v>32</v>
      </c>
      <c r="U134" s="202"/>
      <c r="W134" s="202"/>
    </row>
    <row r="135" spans="1:23" ht="22.5">
      <c r="A135" s="290" t="s">
        <v>1505</v>
      </c>
      <c r="B135" s="291" t="str">
        <f>IF(ISERROR(VLOOKUP(A135,TABLES!$A$2:$B$10,2,0)),"",VLOOKUP(A135,TABLES!$A$2:$B$10,2,0))</f>
        <v>■</v>
      </c>
      <c r="C135" s="463"/>
      <c r="D135" s="463"/>
      <c r="E135" s="176" t="s">
        <v>2737</v>
      </c>
      <c r="F135" s="176" t="s">
        <v>2925</v>
      </c>
      <c r="G135" s="251" t="s">
        <v>2726</v>
      </c>
      <c r="H135" s="235" t="s">
        <v>222</v>
      </c>
      <c r="I135" s="251" t="str">
        <f t="shared" si="23"/>
        <v>AQ_PEST_PorteProtect ; AQ_PEST_PorteProtect_N</v>
      </c>
      <c r="J135" s="219" t="s">
        <v>3320</v>
      </c>
      <c r="S135" s="202"/>
      <c r="T135" s="203">
        <v>33</v>
      </c>
      <c r="U135" s="202"/>
      <c r="W135" s="202"/>
    </row>
    <row r="136" spans="1:23" ht="22.5">
      <c r="A136" s="290" t="s">
        <v>1505</v>
      </c>
      <c r="B136" s="291" t="str">
        <f>IF(ISERROR(VLOOKUP(A136,TABLES!$A$2:$B$10,2,0)),"",VLOOKUP(A136,TABLES!$A$2:$B$10,2,0))</f>
        <v>■</v>
      </c>
      <c r="C136" s="463"/>
      <c r="D136" s="463"/>
      <c r="E136" s="176" t="s">
        <v>2738</v>
      </c>
      <c r="F136" s="176" t="s">
        <v>2926</v>
      </c>
      <c r="G136" s="251" t="s">
        <v>2727</v>
      </c>
      <c r="H136" s="235" t="s">
        <v>222</v>
      </c>
      <c r="I136" s="251" t="str">
        <f t="shared" si="23"/>
        <v>AQ_PEST_LaveMain ; AQ_PEST_LaveMain_N</v>
      </c>
      <c r="J136" s="219" t="s">
        <v>3320</v>
      </c>
      <c r="S136" s="202"/>
      <c r="T136" s="203">
        <v>34</v>
      </c>
      <c r="U136" s="202"/>
      <c r="W136" s="202"/>
    </row>
    <row r="137" spans="1:23" ht="22.5">
      <c r="A137" s="290" t="s">
        <v>1505</v>
      </c>
      <c r="B137" s="291" t="str">
        <f>IF(ISERROR(VLOOKUP(A137,TABLES!$A$2:$B$10,2,0)),"",VLOOKUP(A137,TABLES!$A$2:$B$10,2,0))</f>
        <v>■</v>
      </c>
      <c r="C137" s="463"/>
      <c r="D137" s="463"/>
      <c r="E137" s="176" t="s">
        <v>2739</v>
      </c>
      <c r="F137" s="176" t="s">
        <v>2927</v>
      </c>
      <c r="G137" s="251" t="s">
        <v>2728</v>
      </c>
      <c r="H137" s="235" t="s">
        <v>222</v>
      </c>
      <c r="I137" s="251" t="str">
        <f t="shared" si="23"/>
        <v>AQ_PEST_AereLog ; AQ_PEST_AereLog_N</v>
      </c>
      <c r="J137" s="219" t="s">
        <v>3320</v>
      </c>
      <c r="S137" s="202"/>
      <c r="T137" s="203">
        <v>35</v>
      </c>
      <c r="U137" s="202"/>
      <c r="W137" s="202"/>
    </row>
    <row r="138" spans="1:23" ht="22.5">
      <c r="A138" s="290" t="s">
        <v>1505</v>
      </c>
      <c r="B138" s="291" t="str">
        <f>IF(ISERROR(VLOOKUP(A138,TABLES!$A$2:$B$10,2,0)),"",VLOOKUP(A138,TABLES!$A$2:$B$10,2,0))</f>
        <v>■</v>
      </c>
      <c r="C138" s="463"/>
      <c r="D138" s="463"/>
      <c r="E138" s="176" t="s">
        <v>2740</v>
      </c>
      <c r="F138" s="176" t="s">
        <v>2928</v>
      </c>
      <c r="G138" s="251" t="s">
        <v>2729</v>
      </c>
      <c r="H138" s="235" t="s">
        <v>222</v>
      </c>
      <c r="I138" s="251" t="str">
        <f t="shared" si="23"/>
        <v>AQ_PEST_EmbalVide ; AQ_PEST_EmbalVide_N</v>
      </c>
      <c r="J138" s="219" t="s">
        <v>3320</v>
      </c>
      <c r="S138" s="202"/>
      <c r="T138" s="203">
        <v>36</v>
      </c>
      <c r="U138" s="202"/>
      <c r="W138" s="202"/>
    </row>
    <row r="139" spans="1:23" ht="33.75">
      <c r="A139" s="290" t="s">
        <v>1505</v>
      </c>
      <c r="B139" s="291" t="str">
        <f>IF(ISERROR(VLOOKUP(A139,TABLES!$A$2:$B$10,2,0)),"",VLOOKUP(A139,TABLES!$A$2:$B$10,2,0))</f>
        <v>■</v>
      </c>
      <c r="C139" s="32" t="str">
        <f>IF(OR(C140="x",C141="x",C142="x",C143="x",C144="x",C145="x",C146="x",C147="x",),"x","Sélection ci-dessous")</f>
        <v>Sélection ci-dessous</v>
      </c>
      <c r="D139" s="32" t="str">
        <f>IF(OR(D140="x",D141="x",D142="x",D143="x",D144="x",D145="x",D146="x",D147="x",),"x","Select items here under")</f>
        <v>Select items here under</v>
      </c>
      <c r="E139" s="176" t="s">
        <v>2755</v>
      </c>
      <c r="F139" s="176" t="s">
        <v>2929</v>
      </c>
      <c r="G139" s="251"/>
      <c r="I139" s="251" t="str">
        <f t="shared" si="23"/>
        <v/>
      </c>
      <c r="J139" s="219"/>
      <c r="S139" s="202"/>
      <c r="T139" s="203">
        <v>37</v>
      </c>
      <c r="U139" s="202"/>
      <c r="W139" s="202"/>
    </row>
    <row r="140" spans="1:23">
      <c r="A140" s="290" t="s">
        <v>1504</v>
      </c>
      <c r="B140" s="291" t="str">
        <f>IF(ISERROR(VLOOKUP(A140,TABLES!$A$2:$B$10,2,0)),"",VLOOKUP(A140,TABLES!$A$2:$B$10,2,0))</f>
        <v>□</v>
      </c>
      <c r="C140" s="463"/>
      <c r="D140" s="463"/>
      <c r="E140" s="176" t="s">
        <v>2719</v>
      </c>
      <c r="F140" s="176" t="s">
        <v>2914</v>
      </c>
      <c r="G140" s="251" t="s">
        <v>2730</v>
      </c>
      <c r="H140" s="235" t="s">
        <v>222</v>
      </c>
      <c r="I140" s="251" t="str">
        <f t="shared" si="23"/>
        <v>AQ_PEST_AutreAnimo ; AQ_PEST_AutreAnimo_N</v>
      </c>
      <c r="J140" s="219" t="s">
        <v>3320</v>
      </c>
      <c r="S140" s="202"/>
      <c r="T140" s="203">
        <v>37</v>
      </c>
      <c r="U140" s="202"/>
      <c r="W140" s="202"/>
    </row>
    <row r="141" spans="1:23">
      <c r="A141" s="290" t="s">
        <v>1504</v>
      </c>
      <c r="B141" s="291" t="str">
        <f>IF(ISERROR(VLOOKUP(A141,TABLES!$A$2:$B$10,2,0)),"",VLOOKUP(A141,TABLES!$A$2:$B$10,2,0))</f>
        <v>□</v>
      </c>
      <c r="C141" s="463"/>
      <c r="D141" s="463"/>
      <c r="E141" s="176" t="s">
        <v>2720</v>
      </c>
      <c r="F141" s="176" t="s">
        <v>2911</v>
      </c>
      <c r="G141" s="251" t="s">
        <v>3329</v>
      </c>
      <c r="H141" s="235" t="s">
        <v>222</v>
      </c>
      <c r="I141" s="251" t="str">
        <f t="shared" si="23"/>
        <v>AQ_PEST_AutreInsecte ; AQ_PEST_AutreInsecte_N</v>
      </c>
      <c r="J141" s="219" t="s">
        <v>3320</v>
      </c>
      <c r="S141" s="202"/>
      <c r="T141" s="203">
        <v>37</v>
      </c>
      <c r="U141" s="202"/>
      <c r="W141" s="202"/>
    </row>
    <row r="142" spans="1:23">
      <c r="A142" s="290" t="s">
        <v>1504</v>
      </c>
      <c r="B142" s="291" t="str">
        <f>IF(ISERROR(VLOOKUP(A142,TABLES!$A$2:$B$10,2,0)),"",VLOOKUP(A142,TABLES!$A$2:$B$10,2,0))</f>
        <v>□</v>
      </c>
      <c r="C142" s="463"/>
      <c r="D142" s="463"/>
      <c r="E142" s="176" t="s">
        <v>2721</v>
      </c>
      <c r="F142" s="176" t="s">
        <v>2912</v>
      </c>
      <c r="G142" s="251" t="s">
        <v>2731</v>
      </c>
      <c r="H142" s="235" t="s">
        <v>222</v>
      </c>
      <c r="I142" s="251" t="str">
        <f t="shared" si="23"/>
        <v>AQ_PEST_AutrePlante ; AQ_PEST_AutrePlante_N</v>
      </c>
      <c r="J142" s="219" t="s">
        <v>3320</v>
      </c>
      <c r="S142" s="202"/>
      <c r="T142" s="203">
        <v>37</v>
      </c>
      <c r="U142" s="202"/>
      <c r="W142" s="202"/>
    </row>
    <row r="143" spans="1:23">
      <c r="A143" s="290" t="s">
        <v>1504</v>
      </c>
      <c r="B143" s="291" t="str">
        <f>IF(ISERROR(VLOOKUP(A143,TABLES!$A$2:$B$10,2,0)),"",VLOOKUP(A143,TABLES!$A$2:$B$10,2,0))</f>
        <v>□</v>
      </c>
      <c r="C143" s="463"/>
      <c r="D143" s="463"/>
      <c r="E143" s="176" t="s">
        <v>2722</v>
      </c>
      <c r="F143" s="176" t="s">
        <v>2913</v>
      </c>
      <c r="G143" s="251" t="s">
        <v>2732</v>
      </c>
      <c r="H143" s="235" t="s">
        <v>222</v>
      </c>
      <c r="I143" s="251" t="str">
        <f t="shared" si="23"/>
        <v>AQ_PEST_AutreJardin ; AQ_PEST_AutreJardin_N</v>
      </c>
      <c r="J143" s="219" t="s">
        <v>3320</v>
      </c>
      <c r="S143" s="202"/>
      <c r="T143" s="203">
        <v>37</v>
      </c>
      <c r="U143" s="202"/>
      <c r="W143" s="202"/>
    </row>
    <row r="144" spans="1:23">
      <c r="A144" s="290" t="s">
        <v>1504</v>
      </c>
      <c r="B144" s="291" t="str">
        <f>IF(ISERROR(VLOOKUP(A144,TABLES!$A$2:$B$10,2,0)),"",VLOOKUP(A144,TABLES!$A$2:$B$10,2,0))</f>
        <v>□</v>
      </c>
      <c r="C144" s="463"/>
      <c r="D144" s="463"/>
      <c r="E144" s="176" t="s">
        <v>2723</v>
      </c>
      <c r="F144" s="176" t="s">
        <v>2915</v>
      </c>
      <c r="G144" s="251" t="s">
        <v>2733</v>
      </c>
      <c r="H144" s="235" t="s">
        <v>222</v>
      </c>
      <c r="I144" s="251" t="str">
        <f t="shared" si="23"/>
        <v>AQ_PEST_AutreExterieur ; AQ_PEST_AutreExterieur_N</v>
      </c>
      <c r="J144" s="219" t="s">
        <v>3320</v>
      </c>
      <c r="S144" s="202"/>
      <c r="T144" s="203">
        <v>37</v>
      </c>
      <c r="U144" s="202"/>
      <c r="W144" s="202"/>
    </row>
    <row r="145" spans="1:23" ht="33.75">
      <c r="A145" s="290" t="s">
        <v>1505</v>
      </c>
      <c r="B145" s="291" t="str">
        <f>IF(ISERROR(VLOOKUP(A145,TABLES!$A$2:$B$10,2,0)),"",VLOOKUP(A145,TABLES!$A$2:$B$10,2,0))</f>
        <v>■</v>
      </c>
      <c r="C145" s="463"/>
      <c r="D145" s="463"/>
      <c r="E145" s="176" t="s">
        <v>2741</v>
      </c>
      <c r="F145" s="176" t="s">
        <v>2916</v>
      </c>
      <c r="G145" s="251" t="s">
        <v>2753</v>
      </c>
      <c r="I145" s="251" t="str">
        <f t="shared" si="23"/>
        <v>AQ_PEST_Nom1Ps; AQ_PEST_Nom2Ps; AQ_PEST_Nom3Ps</v>
      </c>
      <c r="J145" s="219" t="s">
        <v>3320</v>
      </c>
      <c r="S145" s="202"/>
      <c r="T145" s="203">
        <v>38</v>
      </c>
      <c r="U145" s="202"/>
      <c r="W145" s="202"/>
    </row>
    <row r="146" spans="1:23" ht="33.75">
      <c r="A146" s="290" t="s">
        <v>1505</v>
      </c>
      <c r="B146" s="291" t="str">
        <f>IF(ISERROR(VLOOKUP(A146,TABLES!$A$2:$B$10,2,0)),"",VLOOKUP(A146,TABLES!$A$2:$B$10,2,0))</f>
        <v>■</v>
      </c>
      <c r="C146" s="463"/>
      <c r="D146" s="463"/>
      <c r="E146" s="176" t="s">
        <v>2754</v>
      </c>
      <c r="F146" s="176" t="s">
        <v>2930</v>
      </c>
      <c r="G146" s="251" t="s">
        <v>2734</v>
      </c>
      <c r="H146" s="235" t="s">
        <v>222</v>
      </c>
      <c r="I146" s="251" t="str">
        <f t="shared" si="23"/>
        <v>AQ_PEST_Gene ; AQ_PEST_Gene_N</v>
      </c>
      <c r="J146" s="219" t="s">
        <v>3320</v>
      </c>
      <c r="S146" s="202"/>
      <c r="T146" s="203">
        <v>39</v>
      </c>
      <c r="U146" s="202"/>
      <c r="W146" s="202"/>
    </row>
    <row r="147" spans="1:23">
      <c r="A147" s="290" t="s">
        <v>1508</v>
      </c>
      <c r="B147" s="291" t="str">
        <f>IF(ISERROR(VLOOKUP(A147,TABLES!$A$2:$B$10,2,0)),"",VLOOKUP(A147,TABLES!$A$2:$B$10,2,0))</f>
        <v>□</v>
      </c>
      <c r="C147" s="463" t="str">
        <f t="shared" ref="C147:C152" si="24">IF($C$146="x","x","")</f>
        <v/>
      </c>
      <c r="D147" s="463" t="str">
        <f t="shared" ref="D147:D152" si="25">IF($D$146="x","x","")</f>
        <v/>
      </c>
      <c r="E147" s="176" t="s">
        <v>2742</v>
      </c>
      <c r="F147" s="176" t="s">
        <v>2917</v>
      </c>
      <c r="G147" s="251"/>
      <c r="I147" s="251" t="str">
        <f t="shared" si="23"/>
        <v/>
      </c>
      <c r="J147" s="219"/>
      <c r="S147" s="202"/>
      <c r="T147" s="203">
        <v>39</v>
      </c>
      <c r="U147" s="202"/>
      <c r="W147" s="202"/>
    </row>
    <row r="148" spans="1:23">
      <c r="A148" s="290" t="s">
        <v>1504</v>
      </c>
      <c r="B148" s="291" t="str">
        <f>IF(ISERROR(VLOOKUP(A148,TABLES!$A$2:$B$10,2,0)),"",VLOOKUP(A148,TABLES!$A$2:$B$10,2,0))</f>
        <v>□</v>
      </c>
      <c r="C148" s="463" t="str">
        <f t="shared" si="24"/>
        <v/>
      </c>
      <c r="D148" s="463" t="str">
        <f t="shared" si="25"/>
        <v/>
      </c>
      <c r="E148" s="176" t="s">
        <v>2743</v>
      </c>
      <c r="F148" s="176" t="s">
        <v>2918</v>
      </c>
      <c r="G148" s="251" t="s">
        <v>2748</v>
      </c>
      <c r="H148" s="235" t="s">
        <v>222</v>
      </c>
      <c r="I148" s="251" t="str">
        <f t="shared" si="23"/>
        <v>AQ_PEST_GenePeau ; AQ_PEST_GenePeau_N</v>
      </c>
      <c r="J148" s="219" t="s">
        <v>3320</v>
      </c>
      <c r="S148" s="202"/>
      <c r="T148" s="203">
        <v>39</v>
      </c>
      <c r="U148" s="202"/>
      <c r="W148" s="202"/>
    </row>
    <row r="149" spans="1:23">
      <c r="A149" s="290" t="s">
        <v>1504</v>
      </c>
      <c r="B149" s="291" t="str">
        <f>IF(ISERROR(VLOOKUP(A149,TABLES!$A$2:$B$10,2,0)),"",VLOOKUP(A149,TABLES!$A$2:$B$10,2,0))</f>
        <v>□</v>
      </c>
      <c r="C149" s="463" t="str">
        <f t="shared" si="24"/>
        <v/>
      </c>
      <c r="D149" s="463" t="str">
        <f t="shared" si="25"/>
        <v/>
      </c>
      <c r="E149" s="176" t="s">
        <v>2744</v>
      </c>
      <c r="F149" s="176" t="s">
        <v>2919</v>
      </c>
      <c r="G149" s="251" t="s">
        <v>2749</v>
      </c>
      <c r="H149" s="235" t="s">
        <v>222</v>
      </c>
      <c r="I149" s="251" t="str">
        <f t="shared" si="23"/>
        <v>AQ_PEST_GeneOeil ; AQ_PEST_GeneOeil_N</v>
      </c>
      <c r="J149" s="219" t="s">
        <v>3320</v>
      </c>
      <c r="S149" s="202"/>
      <c r="T149" s="203">
        <v>39</v>
      </c>
      <c r="U149" s="202"/>
      <c r="W149" s="202"/>
    </row>
    <row r="150" spans="1:23">
      <c r="A150" s="290" t="s">
        <v>1504</v>
      </c>
      <c r="B150" s="291" t="str">
        <f>IF(ISERROR(VLOOKUP(A150,TABLES!$A$2:$B$10,2,0)),"",VLOOKUP(A150,TABLES!$A$2:$B$10,2,0))</f>
        <v>□</v>
      </c>
      <c r="C150" s="463" t="str">
        <f t="shared" si="24"/>
        <v/>
      </c>
      <c r="D150" s="463" t="str">
        <f t="shared" si="25"/>
        <v/>
      </c>
      <c r="E150" s="176" t="s">
        <v>2745</v>
      </c>
      <c r="F150" s="176" t="s">
        <v>2920</v>
      </c>
      <c r="G150" s="251" t="s">
        <v>2752</v>
      </c>
      <c r="H150" s="235" t="s">
        <v>222</v>
      </c>
      <c r="I150" s="251" t="str">
        <f t="shared" si="23"/>
        <v>AQ_PEST_GeneRespir ; AQ_PEST_GeneRespir_N</v>
      </c>
      <c r="J150" s="219" t="s">
        <v>3320</v>
      </c>
      <c r="S150" s="202"/>
      <c r="T150" s="203">
        <v>39</v>
      </c>
      <c r="U150" s="202"/>
      <c r="W150" s="202"/>
    </row>
    <row r="151" spans="1:23">
      <c r="A151" s="290" t="s">
        <v>1504</v>
      </c>
      <c r="B151" s="291" t="str">
        <f>IF(ISERROR(VLOOKUP(A151,TABLES!$A$2:$B$10,2,0)),"",VLOOKUP(A151,TABLES!$A$2:$B$10,2,0))</f>
        <v>□</v>
      </c>
      <c r="C151" s="463" t="str">
        <f t="shared" si="24"/>
        <v/>
      </c>
      <c r="D151" s="463" t="str">
        <f t="shared" si="25"/>
        <v/>
      </c>
      <c r="E151" s="176" t="s">
        <v>2746</v>
      </c>
      <c r="F151" s="176" t="s">
        <v>2921</v>
      </c>
      <c r="G151" s="251" t="s">
        <v>2750</v>
      </c>
      <c r="H151" s="235" t="s">
        <v>222</v>
      </c>
      <c r="I151" s="251" t="str">
        <f t="shared" si="23"/>
        <v>AQ_PEST_GeneDigest ; AQ_PEST_GeneDigest_N</v>
      </c>
      <c r="J151" s="219" t="s">
        <v>3320</v>
      </c>
      <c r="S151" s="202"/>
      <c r="T151" s="203">
        <v>39</v>
      </c>
      <c r="U151" s="202"/>
      <c r="W151" s="202"/>
    </row>
    <row r="152" spans="1:23">
      <c r="A152" s="290" t="s">
        <v>1504</v>
      </c>
      <c r="B152" s="291" t="str">
        <f>IF(ISERROR(VLOOKUP(A152,TABLES!$A$2:$B$10,2,0)),"",VLOOKUP(A152,TABLES!$A$2:$B$10,2,0))</f>
        <v>□</v>
      </c>
      <c r="C152" s="463" t="str">
        <f t="shared" si="24"/>
        <v/>
      </c>
      <c r="D152" s="463" t="str">
        <f t="shared" si="25"/>
        <v/>
      </c>
      <c r="E152" s="176" t="s">
        <v>2747</v>
      </c>
      <c r="F152" s="176" t="s">
        <v>2922</v>
      </c>
      <c r="G152" s="251" t="s">
        <v>2751</v>
      </c>
      <c r="H152" s="235" t="s">
        <v>222</v>
      </c>
      <c r="I152" s="251" t="str">
        <f t="shared" si="23"/>
        <v>AQ_PEST_GeneAutre ; AQ_PEST_GeneAutre_N</v>
      </c>
      <c r="J152" s="219" t="s">
        <v>3320</v>
      </c>
      <c r="S152" s="202"/>
      <c r="T152" s="203">
        <v>39</v>
      </c>
      <c r="U152" s="202"/>
      <c r="W152" s="202"/>
    </row>
    <row r="153" spans="1:23">
      <c r="A153" s="231" t="s">
        <v>1507</v>
      </c>
      <c r="B153" s="243" t="str">
        <f>IF(ISERROR(VLOOKUP(A153,TABLES!$A$2:$B$10,2,0)),"",VLOOKUP(A153,TABLES!$A$2:$B$10,2,0))</f>
        <v>▐</v>
      </c>
      <c r="C153" s="467" t="str">
        <f>IF(COUNTIF(C155:C196,"x"),"z","")</f>
        <v/>
      </c>
      <c r="D153" s="467" t="str">
        <f>IF(COUNTIF(D155:D196,"x"),"z","")</f>
        <v/>
      </c>
      <c r="E153" s="173" t="s">
        <v>2756</v>
      </c>
      <c r="F153" s="173" t="s">
        <v>2931</v>
      </c>
      <c r="G153" s="269"/>
      <c r="H153" s="269"/>
      <c r="I153" s="269"/>
      <c r="J153" s="269"/>
      <c r="K153" s="207"/>
      <c r="L153" s="214"/>
      <c r="M153" s="207"/>
      <c r="N153" s="214"/>
      <c r="O153" s="207"/>
      <c r="P153" s="214"/>
      <c r="Q153" s="207"/>
      <c r="R153" s="214"/>
      <c r="S153" s="207"/>
      <c r="T153" s="214" t="s">
        <v>222</v>
      </c>
      <c r="U153" s="207"/>
      <c r="V153" s="214"/>
      <c r="W153" s="207"/>
    </row>
    <row r="154" spans="1:23" ht="33.75">
      <c r="A154" s="231" t="s">
        <v>253</v>
      </c>
      <c r="B154" s="242" t="str">
        <f>IF(ISERROR(VLOOKUP(A154,TABLES!$A$2:$B$10,2,0)),"",VLOOKUP(A154,TABLES!$A$2:$B$10,2,0))</f>
        <v>!</v>
      </c>
      <c r="C154" s="467"/>
      <c r="D154" s="467"/>
      <c r="E154" s="89" t="s">
        <v>3315</v>
      </c>
      <c r="F154" s="90" t="s">
        <v>3316</v>
      </c>
      <c r="G154" s="269"/>
      <c r="H154" s="269"/>
      <c r="I154" s="269"/>
      <c r="J154" s="269"/>
      <c r="K154" s="269"/>
      <c r="L154" s="269"/>
      <c r="M154" s="269"/>
      <c r="N154" s="269"/>
      <c r="O154" s="269"/>
      <c r="P154" s="269"/>
      <c r="Q154" s="269"/>
      <c r="R154" s="269"/>
      <c r="S154" s="269"/>
      <c r="T154" s="269"/>
      <c r="U154" s="269"/>
      <c r="V154" s="269"/>
      <c r="W154" s="269"/>
    </row>
    <row r="155" spans="1:23" ht="33.75">
      <c r="A155" s="231" t="s">
        <v>1505</v>
      </c>
      <c r="B155" s="243" t="str">
        <f>IF(ISERROR(VLOOKUP(A155,TABLES!$A$2:$B$10,2,0)),"",VLOOKUP(A155,TABLES!$A$2:$B$10,2,0))</f>
        <v>■</v>
      </c>
      <c r="C155" s="32" t="str">
        <f>IF(OR(C156="x",C157="x",C158="x",C159="x"),"x","Sélection ci-dessous")</f>
        <v>Sélection ci-dessous</v>
      </c>
      <c r="D155" s="32" t="str">
        <f>IF(OR(D156="x",D157="x",D158="x",D159="x"),"x","Select items here under")</f>
        <v>Select items here under</v>
      </c>
      <c r="E155" s="176" t="s">
        <v>2932</v>
      </c>
      <c r="F155" s="176" t="s">
        <v>2936</v>
      </c>
      <c r="G155" s="251"/>
      <c r="S155" s="202"/>
      <c r="T155" s="203">
        <v>40</v>
      </c>
      <c r="U155" s="202"/>
      <c r="W155" s="202"/>
    </row>
    <row r="156" spans="1:23" ht="33.75">
      <c r="A156" s="231" t="s">
        <v>1505</v>
      </c>
      <c r="B156" s="243" t="str">
        <f>IF(ISERROR(VLOOKUP(A156,TABLES!$A$2:$B$10,2,0)),"",VLOOKUP(A156,TABLES!$A$2:$B$10,2,0))</f>
        <v>■</v>
      </c>
      <c r="C156" s="463"/>
      <c r="D156" s="463"/>
      <c r="E156" s="176" t="s">
        <v>4094</v>
      </c>
      <c r="F156" s="176" t="s">
        <v>2933</v>
      </c>
      <c r="G156" s="251" t="s">
        <v>2761</v>
      </c>
      <c r="H156" s="235" t="s">
        <v>222</v>
      </c>
      <c r="I156" s="251" t="str">
        <f t="shared" ref="I156:I160" si="26">IF(G156&lt;&gt;"",IF(H156&lt;&gt;"",G156&amp;" ; "&amp;IFERROR(IF(SEARCH(" ; ",G156)&gt;0,SUBSTITUTE(G156," ; ","_N ; ")&amp;"_N"),IFERROR(IF(SEARCH(" ;",G156)&gt;0,SUBSTITUTE(G156," ;","_N  ; ")&amp;"_N"),IFERROR(IF(SEARCH(";",G156)&gt;0,SUBSTITUTE(G156,";","_N  ; ")&amp;"_N"),G156&amp;"_N"))),G156),"")</f>
        <v>AQ_FOYVIE_EauBueDom ; AQ_FOYVIE_EauBueDom_N</v>
      </c>
      <c r="J156" s="219" t="s">
        <v>202</v>
      </c>
      <c r="S156" s="202"/>
      <c r="T156" s="203">
        <v>40</v>
      </c>
      <c r="U156" s="202"/>
      <c r="W156" s="202"/>
    </row>
    <row r="157" spans="1:23">
      <c r="A157" s="231" t="s">
        <v>1505</v>
      </c>
      <c r="B157" s="243" t="str">
        <f>IF(ISERROR(VLOOKUP(A157,TABLES!$A$2:$B$10,2,0)),"",VLOOKUP(A157,TABLES!$A$2:$B$10,2,0))</f>
        <v>■</v>
      </c>
      <c r="C157" s="463"/>
      <c r="D157" s="463"/>
      <c r="E157" s="176" t="s">
        <v>3952</v>
      </c>
      <c r="F157" s="176" t="s">
        <v>2935</v>
      </c>
      <c r="G157" s="251" t="s">
        <v>2763</v>
      </c>
      <c r="H157" s="235" t="s">
        <v>222</v>
      </c>
      <c r="I157" s="251" t="str">
        <f t="shared" si="26"/>
        <v>AQ_FOYVIE_EauBueDomQt ; AQ_FOYVIE_EauBueDomQt_N</v>
      </c>
      <c r="J157" s="219" t="s">
        <v>202</v>
      </c>
      <c r="S157" s="202"/>
      <c r="T157" s="203">
        <v>40</v>
      </c>
      <c r="U157" s="202"/>
      <c r="W157" s="202"/>
    </row>
    <row r="158" spans="1:23" ht="33.75">
      <c r="A158" s="231" t="s">
        <v>1505</v>
      </c>
      <c r="B158" s="243" t="str">
        <f>IF(ISERROR(VLOOKUP(A158,TABLES!$A$2:$B$10,2,0)),"",VLOOKUP(A158,TABLES!$A$2:$B$10,2,0))</f>
        <v>■</v>
      </c>
      <c r="C158" s="463"/>
      <c r="D158" s="463"/>
      <c r="E158" s="176" t="s">
        <v>4095</v>
      </c>
      <c r="F158" s="176" t="s">
        <v>2934</v>
      </c>
      <c r="G158" s="251" t="s">
        <v>2762</v>
      </c>
      <c r="H158" s="235" t="s">
        <v>222</v>
      </c>
      <c r="I158" s="251" t="str">
        <f t="shared" si="26"/>
        <v>AQ_FOYVIE_EauBueExt ; AQ_FOYVIE_EauBueExt_N</v>
      </c>
      <c r="J158" s="219" t="s">
        <v>202</v>
      </c>
      <c r="S158" s="202"/>
      <c r="T158" s="203">
        <v>40</v>
      </c>
      <c r="U158" s="202"/>
      <c r="W158" s="202"/>
    </row>
    <row r="159" spans="1:23">
      <c r="A159" s="231" t="s">
        <v>1505</v>
      </c>
      <c r="B159" s="243" t="str">
        <f>IF(ISERROR(VLOOKUP(A159,TABLES!$A$2:$B$10,2,0)),"",VLOOKUP(A159,TABLES!$A$2:$B$10,2,0))</f>
        <v>■</v>
      </c>
      <c r="C159" s="463"/>
      <c r="D159" s="463"/>
      <c r="E159" s="176" t="s">
        <v>3953</v>
      </c>
      <c r="F159" s="176" t="s">
        <v>2935</v>
      </c>
      <c r="G159" s="251" t="s">
        <v>2764</v>
      </c>
      <c r="H159" s="235" t="s">
        <v>222</v>
      </c>
      <c r="I159" s="251" t="str">
        <f t="shared" si="26"/>
        <v>AQ_FOYVIE_EauBueExtQt ; AQ_FOYVIE_EauBueExtQt_N</v>
      </c>
      <c r="J159" s="219" t="s">
        <v>202</v>
      </c>
      <c r="S159" s="202"/>
      <c r="T159" s="203">
        <v>40</v>
      </c>
      <c r="U159" s="202"/>
      <c r="W159" s="202"/>
    </row>
    <row r="160" spans="1:23" ht="22.5">
      <c r="A160" s="231" t="s">
        <v>1505</v>
      </c>
      <c r="B160" s="243" t="str">
        <f>IF(ISERROR(VLOOKUP(A160,TABLES!$A$2:$B$10,2,0)),"",VLOOKUP(A160,TABLES!$A$2:$B$10,2,0))</f>
        <v>■</v>
      </c>
      <c r="C160" s="463"/>
      <c r="D160" s="463"/>
      <c r="E160" s="176" t="s">
        <v>2780</v>
      </c>
      <c r="F160" s="176" t="s">
        <v>3220</v>
      </c>
      <c r="G160" s="251" t="s">
        <v>2765</v>
      </c>
      <c r="H160" s="235" t="s">
        <v>222</v>
      </c>
      <c r="I160" s="251" t="str">
        <f t="shared" si="26"/>
        <v>AQ_FOYVIE_EauFiltre ; AQ_FOYVIE_EauFiltre_N</v>
      </c>
      <c r="J160" s="219" t="s">
        <v>202</v>
      </c>
      <c r="S160" s="202"/>
      <c r="T160" s="203">
        <v>41</v>
      </c>
      <c r="U160" s="202"/>
      <c r="W160" s="202"/>
    </row>
    <row r="161" spans="1:23">
      <c r="A161" s="231" t="s">
        <v>1508</v>
      </c>
      <c r="B161" s="243" t="str">
        <f>IF(ISERROR(VLOOKUP(A161,TABLES!$A$2:$B$10,2,0)),"",VLOOKUP(A161,TABLES!$A$2:$B$10,2,0))</f>
        <v>□</v>
      </c>
      <c r="C161" s="463" t="str">
        <f t="shared" ref="C161:C167" si="27">IF($C$160="x","x","")</f>
        <v/>
      </c>
      <c r="D161" s="463" t="str">
        <f t="shared" ref="D161:D167" si="28">IF($D$160="x","x","")</f>
        <v/>
      </c>
      <c r="E161" s="176" t="s">
        <v>2791</v>
      </c>
      <c r="F161" s="176" t="s">
        <v>2967</v>
      </c>
      <c r="G161" s="251"/>
      <c r="I161" s="236"/>
      <c r="J161" s="219"/>
      <c r="S161" s="202"/>
      <c r="T161" s="203">
        <v>41</v>
      </c>
      <c r="U161" s="202"/>
      <c r="W161" s="202"/>
    </row>
    <row r="162" spans="1:23">
      <c r="A162" s="231" t="s">
        <v>1504</v>
      </c>
      <c r="B162" s="243" t="str">
        <f>IF(ISERROR(VLOOKUP(A162,TABLES!$A$2:$B$10,2,0)),"",VLOOKUP(A162,TABLES!$A$2:$B$10,2,0))</f>
        <v>□</v>
      </c>
      <c r="C162" s="463" t="str">
        <f t="shared" si="27"/>
        <v/>
      </c>
      <c r="D162" s="463" t="str">
        <f t="shared" si="28"/>
        <v/>
      </c>
      <c r="E162" s="176" t="s">
        <v>2787</v>
      </c>
      <c r="F162" s="176" t="s">
        <v>2937</v>
      </c>
      <c r="G162" s="251" t="s">
        <v>2781</v>
      </c>
      <c r="H162" s="235" t="s">
        <v>222</v>
      </c>
      <c r="I162" s="251" t="str">
        <f t="shared" ref="I162:I173" si="29">IF(G162&lt;&gt;"",IF(H162&lt;&gt;"",G162&amp;" ; "&amp;IFERROR(IF(SEARCH(" ; ",G162)&gt;0,SUBSTITUTE(G162," ; ","_N ; ")&amp;"_N"),IFERROR(IF(SEARCH(" ;",G162)&gt;0,SUBSTITUTE(G162," ;","_N  ; ")&amp;"_N"),IFERROR(IF(SEARCH(";",G162)&gt;0,SUBSTITUTE(G162,";","_N  ; ")&amp;"_N"),G162&amp;"_N"))),G162),"")</f>
        <v>AQ_FOYVIE_EauFiltreCaraf ; AQ_FOYVIE_EauFiltreCaraf_N</v>
      </c>
      <c r="J162" s="219" t="s">
        <v>202</v>
      </c>
      <c r="S162" s="202"/>
      <c r="T162" s="203">
        <v>41</v>
      </c>
      <c r="U162" s="202"/>
      <c r="W162" s="202"/>
    </row>
    <row r="163" spans="1:23">
      <c r="A163" s="231" t="s">
        <v>1504</v>
      </c>
      <c r="B163" s="243" t="str">
        <f>IF(ISERROR(VLOOKUP(A163,TABLES!$A$2:$B$10,2,0)),"",VLOOKUP(A163,TABLES!$A$2:$B$10,2,0))</f>
        <v>□</v>
      </c>
      <c r="C163" s="463" t="str">
        <f t="shared" si="27"/>
        <v/>
      </c>
      <c r="D163" s="463" t="str">
        <f t="shared" si="28"/>
        <v/>
      </c>
      <c r="E163" s="176" t="s">
        <v>2788</v>
      </c>
      <c r="F163" s="176" t="s">
        <v>2938</v>
      </c>
      <c r="G163" s="251" t="s">
        <v>2782</v>
      </c>
      <c r="H163" s="235" t="s">
        <v>222</v>
      </c>
      <c r="I163" s="251" t="str">
        <f t="shared" si="29"/>
        <v>AQ_FOYVIE_EauFiltreRobico ; AQ_FOYVIE_EauFiltreRobico_N</v>
      </c>
      <c r="J163" s="219" t="s">
        <v>202</v>
      </c>
      <c r="S163" s="202"/>
      <c r="T163" s="203">
        <v>41</v>
      </c>
      <c r="U163" s="202"/>
      <c r="W163" s="202"/>
    </row>
    <row r="164" spans="1:23">
      <c r="A164" s="231" t="s">
        <v>1504</v>
      </c>
      <c r="B164" s="243" t="str">
        <f>IF(ISERROR(VLOOKUP(A164,TABLES!$A$2:$B$10,2,0)),"",VLOOKUP(A164,TABLES!$A$2:$B$10,2,0))</f>
        <v>□</v>
      </c>
      <c r="C164" s="463" t="str">
        <f t="shared" si="27"/>
        <v/>
      </c>
      <c r="D164" s="463" t="str">
        <f t="shared" si="28"/>
        <v/>
      </c>
      <c r="E164" s="176" t="s">
        <v>2789</v>
      </c>
      <c r="F164" s="176" t="s">
        <v>2939</v>
      </c>
      <c r="G164" s="251" t="s">
        <v>2783</v>
      </c>
      <c r="H164" s="235" t="s">
        <v>222</v>
      </c>
      <c r="I164" s="251" t="str">
        <f t="shared" si="29"/>
        <v>AQ_FOYVIE_EauFiltreOsmose ; AQ_FOYVIE_EauFiltreOsmose_N</v>
      </c>
      <c r="J164" s="219" t="s">
        <v>202</v>
      </c>
      <c r="S164" s="202"/>
      <c r="T164" s="203">
        <v>41</v>
      </c>
      <c r="U164" s="202"/>
      <c r="W164" s="202"/>
    </row>
    <row r="165" spans="1:23">
      <c r="A165" s="231" t="s">
        <v>1504</v>
      </c>
      <c r="B165" s="243" t="str">
        <f>IF(ISERROR(VLOOKUP(A165,TABLES!$A$2:$B$10,2,0)),"",VLOOKUP(A165,TABLES!$A$2:$B$10,2,0))</f>
        <v>□</v>
      </c>
      <c r="C165" s="463" t="str">
        <f t="shared" si="27"/>
        <v/>
      </c>
      <c r="D165" s="463" t="str">
        <f t="shared" si="28"/>
        <v/>
      </c>
      <c r="E165" s="176" t="s">
        <v>2790</v>
      </c>
      <c r="F165" s="176" t="s">
        <v>2940</v>
      </c>
      <c r="G165" s="251" t="s">
        <v>2784</v>
      </c>
      <c r="H165" s="235" t="s">
        <v>222</v>
      </c>
      <c r="I165" s="251" t="str">
        <f t="shared" si="29"/>
        <v>AQ_FOYVIE_EauFiltreAdouci ; AQ_FOYVIE_EauFiltreAdouci_N</v>
      </c>
      <c r="J165" s="219" t="s">
        <v>202</v>
      </c>
      <c r="S165" s="202"/>
      <c r="T165" s="203">
        <v>41</v>
      </c>
      <c r="U165" s="202"/>
      <c r="W165" s="202"/>
    </row>
    <row r="166" spans="1:23">
      <c r="A166" s="231" t="s">
        <v>1504</v>
      </c>
      <c r="B166" s="243" t="str">
        <f>IF(ISERROR(VLOOKUP(A166,TABLES!$A$2:$B$10,2,0)),"",VLOOKUP(A166,TABLES!$A$2:$B$10,2,0))</f>
        <v>□</v>
      </c>
      <c r="C166" s="463" t="str">
        <f t="shared" si="27"/>
        <v/>
      </c>
      <c r="D166" s="463" t="str">
        <f t="shared" si="28"/>
        <v/>
      </c>
      <c r="E166" s="176" t="s">
        <v>2209</v>
      </c>
      <c r="F166" s="176" t="s">
        <v>266</v>
      </c>
      <c r="G166" s="251" t="s">
        <v>2785</v>
      </c>
      <c r="H166" s="235" t="s">
        <v>222</v>
      </c>
      <c r="I166" s="251" t="str">
        <f t="shared" si="29"/>
        <v>AQ_FOYVIE_EauFiltreAutre ; AQ_FOYVIE_EauFiltreAutre_N</v>
      </c>
      <c r="J166" s="219" t="s">
        <v>202</v>
      </c>
      <c r="S166" s="202"/>
      <c r="T166" s="203">
        <v>41</v>
      </c>
      <c r="U166" s="202"/>
      <c r="W166" s="202"/>
    </row>
    <row r="167" spans="1:23">
      <c r="A167" s="231" t="s">
        <v>1504</v>
      </c>
      <c r="B167" s="243" t="str">
        <f>IF(ISERROR(VLOOKUP(A167,TABLES!$A$2:$B$10,2,0)),"",VLOOKUP(A167,TABLES!$A$2:$B$10,2,0))</f>
        <v>□</v>
      </c>
      <c r="C167" s="463" t="str">
        <f t="shared" si="27"/>
        <v/>
      </c>
      <c r="D167" s="463" t="str">
        <f t="shared" si="28"/>
        <v/>
      </c>
      <c r="E167" s="176" t="s">
        <v>2757</v>
      </c>
      <c r="F167" s="176" t="s">
        <v>2941</v>
      </c>
      <c r="G167" s="251" t="s">
        <v>2786</v>
      </c>
      <c r="H167" s="235" t="s">
        <v>222</v>
      </c>
      <c r="I167" s="251" t="str">
        <f t="shared" si="29"/>
        <v>AQ_FOYVIE_EauFiltreNsp ; AQ_FOYVIE_EauFiltreNsp_N</v>
      </c>
      <c r="J167" s="219" t="s">
        <v>202</v>
      </c>
      <c r="S167" s="202"/>
      <c r="T167" s="203">
        <v>41</v>
      </c>
      <c r="U167" s="202"/>
      <c r="W167" s="202"/>
    </row>
    <row r="168" spans="1:23" ht="33.75">
      <c r="A168" s="231" t="s">
        <v>1505</v>
      </c>
      <c r="B168" s="243" t="str">
        <f>IF(ISERROR(VLOOKUP(A168,TABLES!$A$2:$B$10,2,0)),"",VLOOKUP(A168,TABLES!$A$2:$B$10,2,0))</f>
        <v>■</v>
      </c>
      <c r="C168" s="463"/>
      <c r="D168" s="463"/>
      <c r="E168" s="176" t="s">
        <v>2792</v>
      </c>
      <c r="F168" s="176" t="s">
        <v>2942</v>
      </c>
      <c r="G168" s="251" t="s">
        <v>3330</v>
      </c>
      <c r="H168" s="251" t="s">
        <v>222</v>
      </c>
      <c r="I168" s="251" t="str">
        <f t="shared" si="29"/>
        <v>AQ_ALIM_FruitFrais ; AQ_ALIM_FruitFrais_N</v>
      </c>
      <c r="J168" s="219" t="s">
        <v>105</v>
      </c>
      <c r="S168" s="202"/>
      <c r="T168" s="203">
        <v>42</v>
      </c>
      <c r="U168" s="202"/>
      <c r="W168" s="202"/>
    </row>
    <row r="169" spans="1:23" ht="33.75">
      <c r="A169" s="231" t="s">
        <v>1505</v>
      </c>
      <c r="B169" s="243" t="str">
        <f>IF(ISERROR(VLOOKUP(A169,TABLES!$A$2:$B$10,2,0)),"",VLOOKUP(A169,TABLES!$A$2:$B$10,2,0))</f>
        <v>■</v>
      </c>
      <c r="C169" s="463"/>
      <c r="D169" s="463"/>
      <c r="E169" s="176" t="s">
        <v>2793</v>
      </c>
      <c r="F169" s="176" t="s">
        <v>2943</v>
      </c>
      <c r="G169" s="251" t="s">
        <v>2766</v>
      </c>
      <c r="H169" s="251" t="s">
        <v>222</v>
      </c>
      <c r="I169" s="251" t="str">
        <f t="shared" si="29"/>
        <v>AQ_ALIM_LegumeFrais ; AQ_ALIM_LegumeFrais_N</v>
      </c>
      <c r="J169" s="219" t="s">
        <v>105</v>
      </c>
      <c r="S169" s="202"/>
      <c r="T169" s="203">
        <v>43</v>
      </c>
      <c r="U169" s="202"/>
      <c r="W169" s="202"/>
    </row>
    <row r="170" spans="1:23" ht="22.5">
      <c r="A170" s="231" t="s">
        <v>1505</v>
      </c>
      <c r="B170" s="243" t="str">
        <f>IF(ISERROR(VLOOKUP(A170,TABLES!$A$2:$B$10,2,0)),"",VLOOKUP(A170,TABLES!$A$2:$B$10,2,0))</f>
        <v>■</v>
      </c>
      <c r="C170" s="463"/>
      <c r="D170" s="463"/>
      <c r="E170" s="176" t="s">
        <v>2804</v>
      </c>
      <c r="F170" s="176" t="s">
        <v>2944</v>
      </c>
      <c r="G170" s="251"/>
      <c r="I170" s="251" t="str">
        <f t="shared" si="29"/>
        <v/>
      </c>
      <c r="J170" s="219"/>
      <c r="S170" s="202"/>
      <c r="T170" s="203">
        <v>44</v>
      </c>
      <c r="U170" s="202"/>
      <c r="W170" s="202"/>
    </row>
    <row r="171" spans="1:23">
      <c r="A171" s="231" t="s">
        <v>1504</v>
      </c>
      <c r="B171" s="243" t="str">
        <f>IF(ISERROR(VLOOKUP(A171,TABLES!$A$2:$B$10,2,0)),"",VLOOKUP(A171,TABLES!$A$2:$B$10,2,0))</f>
        <v>□</v>
      </c>
      <c r="C171" s="463" t="str">
        <f>IF($C$170="x","x","")</f>
        <v/>
      </c>
      <c r="D171" s="463" t="str">
        <f>IF($D$170="x","x","")</f>
        <v/>
      </c>
      <c r="E171" s="176" t="s">
        <v>2797</v>
      </c>
      <c r="F171" s="176" t="s">
        <v>2945</v>
      </c>
      <c r="G171" s="251" t="s">
        <v>2794</v>
      </c>
      <c r="H171" s="251" t="s">
        <v>222</v>
      </c>
      <c r="I171" s="251" t="str">
        <f t="shared" si="29"/>
        <v>AQ_ALIM_FruitFraisPrinc ; AQ_ALIM_FruitFraisPrinc_N</v>
      </c>
      <c r="J171" s="219" t="s">
        <v>105</v>
      </c>
      <c r="S171" s="202"/>
      <c r="T171" s="203">
        <v>44</v>
      </c>
      <c r="U171" s="202"/>
      <c r="W171" s="202"/>
    </row>
    <row r="172" spans="1:23">
      <c r="A172" s="231" t="s">
        <v>1504</v>
      </c>
      <c r="B172" s="243" t="str">
        <f>IF(ISERROR(VLOOKUP(A172,TABLES!$A$2:$B$10,2,0)),"",VLOOKUP(A172,TABLES!$A$2:$B$10,2,0))</f>
        <v>□</v>
      </c>
      <c r="C172" s="463" t="str">
        <f>IF($C$170="x","x","")</f>
        <v/>
      </c>
      <c r="D172" s="463" t="str">
        <f>IF($D$170="x","x","")</f>
        <v/>
      </c>
      <c r="E172" s="176" t="s">
        <v>2798</v>
      </c>
      <c r="F172" s="176" t="s">
        <v>2946</v>
      </c>
      <c r="G172" s="251" t="s">
        <v>2795</v>
      </c>
      <c r="H172" s="251" t="s">
        <v>222</v>
      </c>
      <c r="I172" s="251" t="str">
        <f t="shared" si="29"/>
        <v>AQ_ALIM_FruitFraisPessuy ; AQ_ALIM_FruitFraisPessuy_N</v>
      </c>
      <c r="J172" s="219" t="s">
        <v>105</v>
      </c>
      <c r="S172" s="202"/>
      <c r="T172" s="203">
        <v>44</v>
      </c>
      <c r="U172" s="202"/>
      <c r="W172" s="202"/>
    </row>
    <row r="173" spans="1:23">
      <c r="A173" s="231" t="s">
        <v>1504</v>
      </c>
      <c r="B173" s="243" t="str">
        <f>IF(ISERROR(VLOOKUP(A173,TABLES!$A$2:$B$10,2,0)),"",VLOOKUP(A173,TABLES!$A$2:$B$10,2,0))</f>
        <v>□</v>
      </c>
      <c r="C173" s="463" t="str">
        <f>IF($C$170="x","x","")</f>
        <v/>
      </c>
      <c r="D173" s="463" t="str">
        <f>IF($D$170="x","x","")</f>
        <v/>
      </c>
      <c r="E173" s="176" t="s">
        <v>2799</v>
      </c>
      <c r="F173" s="176" t="s">
        <v>2947</v>
      </c>
      <c r="G173" s="251" t="s">
        <v>2796</v>
      </c>
      <c r="H173" s="251" t="s">
        <v>222</v>
      </c>
      <c r="I173" s="251" t="str">
        <f t="shared" si="29"/>
        <v>AQ_ALIM_FruitFraisPepluc ; AQ_ALIM_FruitFraisPepluc_N</v>
      </c>
      <c r="J173" s="219" t="s">
        <v>105</v>
      </c>
      <c r="S173" s="202"/>
      <c r="T173" s="203">
        <v>44</v>
      </c>
      <c r="U173" s="202"/>
      <c r="W173" s="202"/>
    </row>
    <row r="174" spans="1:23" ht="22.5">
      <c r="A174" s="231" t="s">
        <v>1505</v>
      </c>
      <c r="B174" s="243" t="str">
        <f>IF(ISERROR(VLOOKUP(A174,TABLES!$A$2:$B$10,2,0)),"",VLOOKUP(A174,TABLES!$A$2:$B$10,2,0))</f>
        <v>■</v>
      </c>
      <c r="C174" s="463"/>
      <c r="D174" s="463"/>
      <c r="E174" s="176" t="s">
        <v>2803</v>
      </c>
      <c r="F174" s="176" t="s">
        <v>2948</v>
      </c>
      <c r="G174" s="251"/>
      <c r="I174" s="236"/>
      <c r="J174" s="219"/>
      <c r="S174" s="202"/>
      <c r="T174" s="203">
        <v>44</v>
      </c>
      <c r="U174" s="202"/>
      <c r="W174" s="202"/>
    </row>
    <row r="175" spans="1:23">
      <c r="A175" s="231" t="s">
        <v>1504</v>
      </c>
      <c r="B175" s="243" t="str">
        <f>IF(ISERROR(VLOOKUP(A175,TABLES!$A$2:$B$10,2,0)),"",VLOOKUP(A175,TABLES!$A$2:$B$10,2,0))</f>
        <v>□</v>
      </c>
      <c r="C175" s="463" t="str">
        <f>IF($C$174="x","x","")</f>
        <v/>
      </c>
      <c r="D175" s="463" t="str">
        <f>IF($D$174="x","x","")</f>
        <v/>
      </c>
      <c r="E175" s="176" t="s">
        <v>2797</v>
      </c>
      <c r="F175" s="176" t="s">
        <v>2945</v>
      </c>
      <c r="G175" s="251" t="s">
        <v>2800</v>
      </c>
      <c r="H175" s="251" t="s">
        <v>222</v>
      </c>
      <c r="I175" s="251" t="str">
        <f t="shared" ref="I175:I196" si="30">IF(G175&lt;&gt;"",IF(H175&lt;&gt;"",G175&amp;" ; "&amp;IFERROR(IF(SEARCH(" ; ",G175)&gt;0,SUBSTITUTE(G175," ; ","_N ; ")&amp;"_N"),IFERROR(IF(SEARCH(" ;",G175)&gt;0,SUBSTITUTE(G175," ;","_N  ; ")&amp;"_N"),IFERROR(IF(SEARCH(";",G175)&gt;0,SUBSTITUTE(G175,";","_N  ; ")&amp;"_N"),G175&amp;"_N"))),G175),"")</f>
        <v>AQ_ALIM_LegumeFraisPrinc ; AQ_ALIM_LegumeFraisPrinc_N</v>
      </c>
      <c r="J175" s="219" t="s">
        <v>105</v>
      </c>
      <c r="S175" s="202"/>
      <c r="T175" s="203">
        <v>44</v>
      </c>
      <c r="U175" s="202"/>
      <c r="W175" s="202"/>
    </row>
    <row r="176" spans="1:23">
      <c r="A176" s="231" t="s">
        <v>1504</v>
      </c>
      <c r="B176" s="243" t="str">
        <f>IF(ISERROR(VLOOKUP(A176,TABLES!$A$2:$B$10,2,0)),"",VLOOKUP(A176,TABLES!$A$2:$B$10,2,0))</f>
        <v>□</v>
      </c>
      <c r="C176" s="463" t="str">
        <f>IF($C$174="x","x","")</f>
        <v/>
      </c>
      <c r="D176" s="463" t="str">
        <f>IF($D$174="x","x","")</f>
        <v/>
      </c>
      <c r="E176" s="176" t="s">
        <v>2798</v>
      </c>
      <c r="F176" s="176" t="s">
        <v>2946</v>
      </c>
      <c r="G176" s="251" t="s">
        <v>2801</v>
      </c>
      <c r="H176" s="251" t="s">
        <v>222</v>
      </c>
      <c r="I176" s="251" t="str">
        <f t="shared" si="30"/>
        <v>AQ_ALIM_LegumeFraisPessuy ; AQ_ALIM_LegumeFraisPessuy_N</v>
      </c>
      <c r="J176" s="219" t="s">
        <v>105</v>
      </c>
      <c r="S176" s="202"/>
      <c r="T176" s="203">
        <v>44</v>
      </c>
      <c r="U176" s="202"/>
      <c r="W176" s="202"/>
    </row>
    <row r="177" spans="1:23">
      <c r="A177" s="231" t="s">
        <v>1504</v>
      </c>
      <c r="B177" s="243" t="str">
        <f>IF(ISERROR(VLOOKUP(A177,TABLES!$A$2:$B$10,2,0)),"",VLOOKUP(A177,TABLES!$A$2:$B$10,2,0))</f>
        <v>□</v>
      </c>
      <c r="C177" s="463" t="str">
        <f>IF($C$174="x","x","")</f>
        <v/>
      </c>
      <c r="D177" s="463" t="str">
        <f>IF($D$174="x","x","")</f>
        <v/>
      </c>
      <c r="E177" s="176" t="s">
        <v>2799</v>
      </c>
      <c r="F177" s="176" t="s">
        <v>2947</v>
      </c>
      <c r="G177" s="251" t="s">
        <v>2802</v>
      </c>
      <c r="H177" s="251" t="s">
        <v>222</v>
      </c>
      <c r="I177" s="251" t="str">
        <f t="shared" si="30"/>
        <v>AQ_ALIM_LegumeFraisPepluc ; AQ_ALIM_LegumeFraisPepluc_N</v>
      </c>
      <c r="J177" s="219" t="s">
        <v>105</v>
      </c>
      <c r="S177" s="202"/>
      <c r="T177" s="203">
        <v>44</v>
      </c>
      <c r="U177" s="202"/>
      <c r="W177" s="202"/>
    </row>
    <row r="178" spans="1:23" ht="22.5">
      <c r="A178" s="231" t="s">
        <v>1505</v>
      </c>
      <c r="B178" s="243" t="str">
        <f>IF(ISERROR(VLOOKUP(A178,TABLES!$A$2:$B$10,2,0)),"",VLOOKUP(A178,TABLES!$A$2:$B$10,2,0))</f>
        <v>■</v>
      </c>
      <c r="C178" s="463"/>
      <c r="D178" s="463"/>
      <c r="E178" s="176" t="s">
        <v>2805</v>
      </c>
      <c r="F178" s="176" t="s">
        <v>2949</v>
      </c>
      <c r="G178" s="251"/>
      <c r="I178" s="251" t="str">
        <f t="shared" si="30"/>
        <v/>
      </c>
      <c r="J178" s="219"/>
      <c r="S178" s="202"/>
      <c r="T178" s="203">
        <v>45</v>
      </c>
      <c r="U178" s="202"/>
      <c r="W178" s="202"/>
    </row>
    <row r="179" spans="1:23" ht="22.5">
      <c r="A179" s="231" t="s">
        <v>1504</v>
      </c>
      <c r="B179" s="243" t="str">
        <f>IF(ISERROR(VLOOKUP(A179,TABLES!$A$2:$B$10,2,0)),"",VLOOKUP(A179,TABLES!$A$2:$B$10,2,0))</f>
        <v>□</v>
      </c>
      <c r="C179" s="463" t="str">
        <f>IF($C$178="x","x","")</f>
        <v/>
      </c>
      <c r="D179" s="463" t="str">
        <f>IF($D$178="x","x","")</f>
        <v/>
      </c>
      <c r="E179" s="176" t="s">
        <v>2950</v>
      </c>
      <c r="F179" s="176" t="s">
        <v>2952</v>
      </c>
      <c r="G179" s="251" t="s">
        <v>2767</v>
      </c>
      <c r="H179" s="251" t="s">
        <v>222</v>
      </c>
      <c r="I179" s="251" t="str">
        <f t="shared" si="30"/>
        <v>AQ_ALIM_FruitFraisBio ; AQ_ALIM_FruitFraisBio_N</v>
      </c>
      <c r="J179" s="219" t="s">
        <v>105</v>
      </c>
      <c r="S179" s="202"/>
      <c r="T179" s="203">
        <v>45</v>
      </c>
      <c r="U179" s="202"/>
      <c r="W179" s="202"/>
    </row>
    <row r="180" spans="1:23" ht="22.5">
      <c r="A180" s="231" t="s">
        <v>1504</v>
      </c>
      <c r="B180" s="243" t="str">
        <f>IF(ISERROR(VLOOKUP(A180,TABLES!$A$2:$B$10,2,0)),"",VLOOKUP(A180,TABLES!$A$2:$B$10,2,0))</f>
        <v>□</v>
      </c>
      <c r="C180" s="463" t="str">
        <f>IF($C$178="x","x","")</f>
        <v/>
      </c>
      <c r="D180" s="463" t="str">
        <f>IF($D$178="x","x","")</f>
        <v/>
      </c>
      <c r="E180" s="176" t="s">
        <v>2806</v>
      </c>
      <c r="F180" s="176" t="s">
        <v>2951</v>
      </c>
      <c r="G180" s="251" t="s">
        <v>3962</v>
      </c>
      <c r="H180" s="251" t="s">
        <v>222</v>
      </c>
      <c r="I180" s="251" t="str">
        <f t="shared" si="30"/>
        <v>AQ_ALIM_LegFraisBio ; AQ_ALIM_LegFraisBio_N</v>
      </c>
      <c r="J180" s="219" t="s">
        <v>105</v>
      </c>
      <c r="S180" s="202"/>
      <c r="T180" s="203">
        <v>45</v>
      </c>
      <c r="U180" s="202"/>
      <c r="W180" s="202"/>
    </row>
    <row r="181" spans="1:23" ht="22.5">
      <c r="A181" s="231" t="s">
        <v>1505</v>
      </c>
      <c r="B181" s="243" t="str">
        <f>IF(ISERROR(VLOOKUP(A181,TABLES!$A$2:$B$10,2,0)),"",VLOOKUP(A181,TABLES!$A$2:$B$10,2,0))</f>
        <v>■</v>
      </c>
      <c r="C181" s="463"/>
      <c r="D181" s="463"/>
      <c r="E181" s="176" t="s">
        <v>2807</v>
      </c>
      <c r="F181" s="176" t="s">
        <v>2953</v>
      </c>
      <c r="G181" s="251" t="s">
        <v>2768</v>
      </c>
      <c r="H181" s="251" t="s">
        <v>222</v>
      </c>
      <c r="I181" s="251" t="str">
        <f t="shared" si="30"/>
        <v>AQ_ALIM_ConsomJardin ; AQ_ALIM_ConsomJardin_N</v>
      </c>
      <c r="J181" s="219" t="s">
        <v>105</v>
      </c>
      <c r="S181" s="202"/>
      <c r="T181" s="203">
        <v>46</v>
      </c>
      <c r="U181" s="202"/>
      <c r="W181" s="202"/>
    </row>
    <row r="182" spans="1:23" ht="33.75">
      <c r="A182" s="231" t="s">
        <v>1505</v>
      </c>
      <c r="B182" s="243" t="str">
        <f>IF(ISERROR(VLOOKUP(A182,TABLES!$A$2:$B$10,2,0)),"",VLOOKUP(A182,TABLES!$A$2:$B$10,2,0))</f>
        <v>■</v>
      </c>
      <c r="C182" s="463"/>
      <c r="D182" s="463"/>
      <c r="E182" s="176" t="s">
        <v>2808</v>
      </c>
      <c r="F182" s="176" t="s">
        <v>2954</v>
      </c>
      <c r="G182" s="251" t="s">
        <v>2769</v>
      </c>
      <c r="H182" s="235" t="s">
        <v>222</v>
      </c>
      <c r="I182" s="251" t="str">
        <f t="shared" si="30"/>
        <v>AQ_FOYVIE_Douche ; AQ_FOYVIE_Douche_N</v>
      </c>
      <c r="J182" s="219" t="s">
        <v>202</v>
      </c>
      <c r="S182" s="202"/>
      <c r="T182" s="203">
        <v>47</v>
      </c>
      <c r="U182" s="202"/>
      <c r="W182" s="202"/>
    </row>
    <row r="183" spans="1:23" ht="33.75">
      <c r="A183" s="231" t="s">
        <v>1504</v>
      </c>
      <c r="B183" s="243" t="str">
        <f>IF(ISERROR(VLOOKUP(A183,TABLES!$A$2:$B$10,2,0)),"",VLOOKUP(A183,TABLES!$A$2:$B$10,2,0))</f>
        <v>□</v>
      </c>
      <c r="C183" s="463" t="str">
        <f>IF($C$182="x","x","")</f>
        <v/>
      </c>
      <c r="D183" s="463" t="str">
        <f>IF($D$182="x","x","")</f>
        <v/>
      </c>
      <c r="E183" s="176" t="s">
        <v>2809</v>
      </c>
      <c r="F183" s="176" t="s">
        <v>2958</v>
      </c>
      <c r="G183" s="251" t="s">
        <v>2770</v>
      </c>
      <c r="H183" s="235" t="s">
        <v>222</v>
      </c>
      <c r="I183" s="251" t="str">
        <f t="shared" si="30"/>
        <v>AQ_FOYVIE_DoucheTps ; AQ_FOYVIE_DoucheTps_N</v>
      </c>
      <c r="J183" s="219" t="s">
        <v>202</v>
      </c>
      <c r="S183" s="202"/>
      <c r="T183" s="203">
        <v>47</v>
      </c>
      <c r="U183" s="202"/>
      <c r="W183" s="202"/>
    </row>
    <row r="184" spans="1:23" ht="33.75">
      <c r="A184" s="231" t="s">
        <v>1505</v>
      </c>
      <c r="B184" s="243" t="str">
        <f>IF(ISERROR(VLOOKUP(A184,TABLES!$A$2:$B$10,2,0)),"",VLOOKUP(A184,TABLES!$A$2:$B$10,2,0))</f>
        <v>■</v>
      </c>
      <c r="C184" s="463"/>
      <c r="D184" s="463"/>
      <c r="E184" s="176" t="s">
        <v>2810</v>
      </c>
      <c r="F184" s="176" t="s">
        <v>2955</v>
      </c>
      <c r="G184" s="251" t="s">
        <v>2771</v>
      </c>
      <c r="H184" s="235" t="s">
        <v>222</v>
      </c>
      <c r="I184" s="251" t="str">
        <f t="shared" si="30"/>
        <v>AQ_FOYVIE_Bain ; AQ_FOYVIE_Bain_N</v>
      </c>
      <c r="J184" s="219" t="s">
        <v>202</v>
      </c>
      <c r="S184" s="202"/>
      <c r="T184" s="203">
        <v>48</v>
      </c>
      <c r="U184" s="202"/>
      <c r="W184" s="202"/>
    </row>
    <row r="185" spans="1:23" ht="33.75">
      <c r="A185" s="231" t="s">
        <v>1504</v>
      </c>
      <c r="B185" s="243" t="str">
        <f>IF(ISERROR(VLOOKUP(A185,TABLES!$A$2:$B$10,2,0)),"",VLOOKUP(A185,TABLES!$A$2:$B$10,2,0))</f>
        <v>□</v>
      </c>
      <c r="C185" s="463" t="str">
        <f>IF($C$184="x","x","")</f>
        <v/>
      </c>
      <c r="D185" s="463" t="str">
        <f>IF($D$184="x","x","")</f>
        <v/>
      </c>
      <c r="E185" s="176" t="s">
        <v>2811</v>
      </c>
      <c r="F185" s="176" t="s">
        <v>2957</v>
      </c>
      <c r="G185" s="251" t="s">
        <v>2772</v>
      </c>
      <c r="H185" s="235" t="s">
        <v>222</v>
      </c>
      <c r="I185" s="251" t="str">
        <f t="shared" si="30"/>
        <v>AQ_FOYVIE_BainTps ; AQ_FOYVIE_BainTps_N</v>
      </c>
      <c r="J185" s="219" t="s">
        <v>202</v>
      </c>
      <c r="S185" s="202"/>
      <c r="T185" s="203">
        <v>48</v>
      </c>
      <c r="U185" s="202"/>
      <c r="W185" s="202"/>
    </row>
    <row r="186" spans="1:23" ht="33.75">
      <c r="A186" s="231" t="s">
        <v>1505</v>
      </c>
      <c r="B186" s="243" t="str">
        <f>IF(ISERROR(VLOOKUP(A186,TABLES!$A$2:$B$10,2,0)),"",VLOOKUP(A186,TABLES!$A$2:$B$10,2,0))</f>
        <v>■</v>
      </c>
      <c r="C186" s="463"/>
      <c r="D186" s="463"/>
      <c r="E186" s="176" t="s">
        <v>2812</v>
      </c>
      <c r="F186" s="176" t="s">
        <v>2956</v>
      </c>
      <c r="G186" s="251" t="s">
        <v>2773</v>
      </c>
      <c r="H186" s="235" t="s">
        <v>222</v>
      </c>
      <c r="I186" s="251" t="str">
        <f t="shared" si="30"/>
        <v>AQ_FOYVIE_VaisMain ; AQ_FOYVIE_VaisMain_N</v>
      </c>
      <c r="J186" s="219" t="s">
        <v>202</v>
      </c>
      <c r="S186" s="202"/>
      <c r="T186" s="203">
        <v>49</v>
      </c>
      <c r="U186" s="202"/>
      <c r="W186" s="202"/>
    </row>
    <row r="187" spans="1:23" ht="33.75">
      <c r="A187" s="231" t="s">
        <v>1504</v>
      </c>
      <c r="B187" s="243" t="str">
        <f>IF(ISERROR(VLOOKUP(A187,TABLES!$A$2:$B$10,2,0)),"",VLOOKUP(A187,TABLES!$A$2:$B$10,2,0))</f>
        <v>□</v>
      </c>
      <c r="C187" s="463" t="str">
        <f>IF($C$186="x","x","")</f>
        <v/>
      </c>
      <c r="D187" s="463" t="str">
        <f>IF($D$186="x","x","")</f>
        <v/>
      </c>
      <c r="E187" s="176" t="s">
        <v>2813</v>
      </c>
      <c r="F187" s="176" t="s">
        <v>2959</v>
      </c>
      <c r="G187" s="251" t="s">
        <v>2774</v>
      </c>
      <c r="H187" s="235" t="s">
        <v>222</v>
      </c>
      <c r="I187" s="251" t="str">
        <f t="shared" si="30"/>
        <v>AQ_FOYVIE_VaisMainTps ; AQ_FOYVIE_VaisMainTps_N</v>
      </c>
      <c r="J187" s="219" t="s">
        <v>202</v>
      </c>
      <c r="S187" s="202"/>
      <c r="T187" s="203">
        <v>49</v>
      </c>
      <c r="U187" s="202"/>
      <c r="W187" s="202"/>
    </row>
    <row r="188" spans="1:23" ht="22.5">
      <c r="A188" s="231" t="s">
        <v>1505</v>
      </c>
      <c r="B188" s="243" t="str">
        <f>IF(ISERROR(VLOOKUP(A188,TABLES!$A$2:$B$10,2,0)),"",VLOOKUP(A188,TABLES!$A$2:$B$10,2,0))</f>
        <v>■</v>
      </c>
      <c r="C188" s="463"/>
      <c r="D188" s="463"/>
      <c r="E188" s="176" t="s">
        <v>2814</v>
      </c>
      <c r="F188" s="176" t="s">
        <v>2960</v>
      </c>
      <c r="G188" s="251" t="s">
        <v>2775</v>
      </c>
      <c r="H188" s="235" t="s">
        <v>222</v>
      </c>
      <c r="I188" s="251" t="str">
        <f t="shared" si="30"/>
        <v>AQ_FOYVIE_Piscine ; AQ_FOYVIE_Piscine_N</v>
      </c>
      <c r="J188" s="219" t="s">
        <v>202</v>
      </c>
      <c r="S188" s="202"/>
      <c r="T188" s="203">
        <v>50</v>
      </c>
      <c r="U188" s="202"/>
      <c r="W188" s="202"/>
    </row>
    <row r="189" spans="1:23">
      <c r="A189" s="231"/>
      <c r="B189" s="243"/>
      <c r="C189" s="463"/>
      <c r="D189" s="463"/>
      <c r="E189" s="176" t="s">
        <v>1170</v>
      </c>
      <c r="F189" s="176" t="s">
        <v>1171</v>
      </c>
      <c r="G189" s="251"/>
      <c r="I189" s="251"/>
      <c r="J189" s="219"/>
      <c r="S189" s="202"/>
      <c r="T189" s="203">
        <v>50</v>
      </c>
      <c r="U189" s="202"/>
      <c r="W189" s="202"/>
    </row>
    <row r="190" spans="1:23" ht="22.5">
      <c r="A190" s="231" t="s">
        <v>1505</v>
      </c>
      <c r="B190" s="243" t="str">
        <f>IF(ISERROR(VLOOKUP(A190,TABLES!$A$2:$B$10,2,0)),"",VLOOKUP(A190,TABLES!$A$2:$B$10,2,0))</f>
        <v>■</v>
      </c>
      <c r="C190" s="463"/>
      <c r="D190" s="463"/>
      <c r="E190" s="176" t="s">
        <v>3207</v>
      </c>
      <c r="F190" s="176" t="s">
        <v>2961</v>
      </c>
      <c r="G190" s="251" t="s">
        <v>2815</v>
      </c>
      <c r="H190" s="235" t="s">
        <v>222</v>
      </c>
      <c r="I190" s="251" t="str">
        <f t="shared" si="30"/>
        <v>AQ_FOYVIE_PiscPrem; AQ_FOYVIE_PiscPremNsp ; AQ_FOYVIE_PiscPrem_N  ;  AQ_FOYVIE_PiscPremNsp_N</v>
      </c>
      <c r="J190" s="219" t="s">
        <v>202</v>
      </c>
      <c r="S190" s="202"/>
      <c r="T190" s="203">
        <v>50</v>
      </c>
      <c r="U190" s="202"/>
      <c r="W190" s="202"/>
    </row>
    <row r="191" spans="1:23" ht="22.5">
      <c r="A191" s="231" t="s">
        <v>1505</v>
      </c>
      <c r="B191" s="243" t="str">
        <f>IF(ISERROR(VLOOKUP(A191,TABLES!$A$2:$B$10,2,0)),"",VLOOKUP(A191,TABLES!$A$2:$B$10,2,0))</f>
        <v>■</v>
      </c>
      <c r="C191" s="463"/>
      <c r="D191" s="463"/>
      <c r="E191" s="176" t="s">
        <v>3208</v>
      </c>
      <c r="F191" s="176" t="s">
        <v>2962</v>
      </c>
      <c r="G191" s="272" t="s">
        <v>3331</v>
      </c>
      <c r="H191" s="235" t="s">
        <v>222</v>
      </c>
      <c r="I191" s="251" t="str">
        <f t="shared" si="30"/>
        <v>AQ_FOYVIE_PiscArret;AQ_FOYVIE_PiscArretSuit ; AQ_FOYVIE_PiscArret_N  ; AQ_FOYVIE_PiscArretSuit_N</v>
      </c>
      <c r="J191" s="219" t="s">
        <v>202</v>
      </c>
      <c r="S191" s="202"/>
      <c r="T191" s="203">
        <v>50</v>
      </c>
      <c r="U191" s="202"/>
      <c r="W191" s="202"/>
    </row>
    <row r="192" spans="1:23" ht="33.75">
      <c r="A192" s="231" t="s">
        <v>1505</v>
      </c>
      <c r="B192" s="243" t="str">
        <f>IF(ISERROR(VLOOKUP(A192,TABLES!$A$2:$B$10,2,0)),"",VLOOKUP(A192,TABLES!$A$2:$B$10,2,0))</f>
        <v>■</v>
      </c>
      <c r="C192" s="463"/>
      <c r="D192" s="463"/>
      <c r="E192" s="176" t="s">
        <v>2816</v>
      </c>
      <c r="F192" s="176" t="s">
        <v>2963</v>
      </c>
      <c r="G192" s="251"/>
      <c r="I192" s="251"/>
      <c r="J192" s="219"/>
      <c r="S192" s="202"/>
      <c r="T192" s="203">
        <v>51</v>
      </c>
      <c r="U192" s="202"/>
      <c r="W192" s="202"/>
    </row>
    <row r="193" spans="1:23">
      <c r="A193" s="231" t="s">
        <v>1504</v>
      </c>
      <c r="B193" s="243" t="str">
        <f>IF(ISERROR(VLOOKUP(A193,TABLES!$A$2:$B$10,2,0)),"",VLOOKUP(A193,TABLES!$A$2:$B$10,2,0))</f>
        <v>□</v>
      </c>
      <c r="C193" s="463" t="str">
        <f>IF($C$192="x","x","")</f>
        <v/>
      </c>
      <c r="D193" s="463" t="str">
        <f>IF($D$192="x","x","")</f>
        <v/>
      </c>
      <c r="E193" s="176" t="s">
        <v>2758</v>
      </c>
      <c r="F193" s="176" t="s">
        <v>2964</v>
      </c>
      <c r="G193" s="251" t="s">
        <v>2776</v>
      </c>
      <c r="H193" s="235" t="s">
        <v>222</v>
      </c>
      <c r="I193" s="251" t="str">
        <f t="shared" si="30"/>
        <v>AQ_FOYVIE_PiscEnfFreq ; AQ_FOYVIE_PiscEnfFreq_N</v>
      </c>
      <c r="J193" s="219" t="s">
        <v>202</v>
      </c>
      <c r="S193" s="202"/>
      <c r="T193" s="203">
        <v>51</v>
      </c>
      <c r="U193" s="202"/>
      <c r="W193" s="202"/>
    </row>
    <row r="194" spans="1:23">
      <c r="A194" s="231" t="s">
        <v>1504</v>
      </c>
      <c r="B194" s="243" t="str">
        <f>IF(ISERROR(VLOOKUP(A194,TABLES!$A$2:$B$10,2,0)),"",VLOOKUP(A194,TABLES!$A$2:$B$10,2,0))</f>
        <v>□</v>
      </c>
      <c r="C194" s="463" t="str">
        <f>IF($C$192="x","x","")</f>
        <v/>
      </c>
      <c r="D194" s="463" t="str">
        <f>IF($D$192="x","x","")</f>
        <v/>
      </c>
      <c r="E194" s="176" t="s">
        <v>2759</v>
      </c>
      <c r="F194" s="176" t="s">
        <v>2759</v>
      </c>
      <c r="G194" s="251" t="s">
        <v>2777</v>
      </c>
      <c r="H194" s="235" t="s">
        <v>222</v>
      </c>
      <c r="I194" s="251" t="str">
        <f t="shared" si="30"/>
        <v>AQ_FOYVIE_PiscAdoFreq ; AQ_FOYVIE_PiscAdoFreq_N</v>
      </c>
      <c r="J194" s="219" t="s">
        <v>202</v>
      </c>
      <c r="S194" s="202"/>
      <c r="T194" s="203">
        <v>51</v>
      </c>
      <c r="U194" s="202"/>
      <c r="W194" s="202"/>
    </row>
    <row r="195" spans="1:23">
      <c r="A195" s="231" t="s">
        <v>1504</v>
      </c>
      <c r="B195" s="243" t="str">
        <f>IF(ISERROR(VLOOKUP(A195,TABLES!$A$2:$B$10,2,0)),"",VLOOKUP(A195,TABLES!$A$2:$B$10,2,0))</f>
        <v>□</v>
      </c>
      <c r="C195" s="463" t="str">
        <f>IF($C$192="x","x","")</f>
        <v/>
      </c>
      <c r="D195" s="463" t="str">
        <f>IF($D$192="x","x","")</f>
        <v/>
      </c>
      <c r="E195" s="176" t="s">
        <v>2760</v>
      </c>
      <c r="F195" s="176" t="s">
        <v>2965</v>
      </c>
      <c r="G195" s="251" t="s">
        <v>2778</v>
      </c>
      <c r="H195" s="235" t="s">
        <v>222</v>
      </c>
      <c r="I195" s="251" t="str">
        <f t="shared" si="30"/>
        <v>AQ_FOYVIE_PiscAdulFreq ; AQ_FOYVIE_PiscAdulFreq_N</v>
      </c>
      <c r="J195" s="219" t="s">
        <v>202</v>
      </c>
      <c r="S195" s="202"/>
      <c r="T195" s="203">
        <v>51</v>
      </c>
      <c r="U195" s="202"/>
      <c r="W195" s="202"/>
    </row>
    <row r="196" spans="1:23" ht="22.5">
      <c r="A196" s="231" t="s">
        <v>1505</v>
      </c>
      <c r="B196" s="243" t="str">
        <f>IF(ISERROR(VLOOKUP(A196,TABLES!$A$2:$B$10,2,0)),"",VLOOKUP(A196,TABLES!$A$2:$B$10,2,0))</f>
        <v>■</v>
      </c>
      <c r="C196" s="463"/>
      <c r="D196" s="463"/>
      <c r="E196" s="176" t="s">
        <v>2817</v>
      </c>
      <c r="F196" s="176" t="s">
        <v>2966</v>
      </c>
      <c r="G196" s="251" t="s">
        <v>2779</v>
      </c>
      <c r="H196" s="235" t="s">
        <v>222</v>
      </c>
      <c r="I196" s="251" t="str">
        <f t="shared" si="30"/>
        <v>AQ_FOYVIE_PiscIntExt ; AQ_FOYVIE_PiscIntExt_N</v>
      </c>
      <c r="J196" s="219" t="s">
        <v>202</v>
      </c>
      <c r="S196" s="202"/>
      <c r="T196" s="203">
        <v>52</v>
      </c>
      <c r="U196" s="202"/>
      <c r="W196" s="202"/>
    </row>
    <row r="197" spans="1:23">
      <c r="S197" s="202"/>
      <c r="U197" s="202"/>
      <c r="W197" s="202"/>
    </row>
    <row r="198" spans="1:23">
      <c r="S198" s="202"/>
      <c r="U198" s="202"/>
      <c r="W198" s="202"/>
    </row>
    <row r="199" spans="1:23">
      <c r="S199" s="202"/>
      <c r="U199" s="202"/>
      <c r="W199" s="202"/>
    </row>
    <row r="200" spans="1:23">
      <c r="S200" s="202"/>
      <c r="U200" s="202"/>
      <c r="W200" s="202"/>
    </row>
    <row r="201" spans="1:23">
      <c r="S201" s="202"/>
      <c r="U201" s="202"/>
      <c r="W201" s="202"/>
    </row>
    <row r="202" spans="1:23">
      <c r="S202" s="202"/>
      <c r="U202" s="202"/>
      <c r="W202" s="202"/>
    </row>
    <row r="203" spans="1:23">
      <c r="S203" s="202"/>
      <c r="U203" s="202"/>
      <c r="W203" s="202"/>
    </row>
    <row r="204" spans="1:23">
      <c r="S204" s="202"/>
      <c r="U204" s="202"/>
      <c r="W204" s="202"/>
    </row>
    <row r="205" spans="1:23">
      <c r="S205" s="202"/>
      <c r="U205" s="202"/>
      <c r="W205" s="202"/>
    </row>
    <row r="206" spans="1:23">
      <c r="S206" s="202"/>
      <c r="U206" s="202"/>
      <c r="W206" s="202"/>
    </row>
    <row r="207" spans="1:23">
      <c r="S207" s="202"/>
      <c r="U207" s="202"/>
      <c r="W207" s="202"/>
    </row>
    <row r="208" spans="1:23">
      <c r="S208" s="202"/>
      <c r="U208" s="202"/>
      <c r="W208" s="202"/>
    </row>
    <row r="209" spans="19:23">
      <c r="S209" s="202"/>
      <c r="U209" s="202"/>
      <c r="W209" s="202"/>
    </row>
    <row r="210" spans="19:23">
      <c r="S210" s="202"/>
      <c r="U210" s="202"/>
      <c r="W210" s="202"/>
    </row>
    <row r="211" spans="19:23">
      <c r="S211" s="202"/>
      <c r="U211" s="202"/>
      <c r="W211" s="202"/>
    </row>
    <row r="212" spans="19:23">
      <c r="S212" s="202"/>
      <c r="U212" s="202"/>
      <c r="W212" s="202"/>
    </row>
    <row r="213" spans="19:23">
      <c r="S213" s="202"/>
      <c r="U213" s="202"/>
      <c r="W213" s="202"/>
    </row>
    <row r="214" spans="19:23">
      <c r="S214" s="202"/>
      <c r="U214" s="202"/>
      <c r="W214" s="202"/>
    </row>
    <row r="215" spans="19:23">
      <c r="S215" s="202"/>
      <c r="U215" s="202"/>
      <c r="W215" s="202"/>
    </row>
    <row r="216" spans="19:23">
      <c r="S216" s="202"/>
      <c r="U216" s="202"/>
      <c r="W216" s="202"/>
    </row>
    <row r="217" spans="19:23">
      <c r="S217" s="202"/>
      <c r="U217" s="202"/>
      <c r="W217" s="202"/>
    </row>
    <row r="218" spans="19:23">
      <c r="S218" s="202"/>
      <c r="U218" s="202"/>
      <c r="W218" s="202"/>
    </row>
    <row r="219" spans="19:23">
      <c r="S219" s="202"/>
      <c r="U219" s="202"/>
      <c r="W219" s="202"/>
    </row>
    <row r="220" spans="19:23">
      <c r="S220" s="202"/>
      <c r="U220" s="202"/>
      <c r="W220" s="202"/>
    </row>
    <row r="221" spans="19:23">
      <c r="S221" s="202"/>
      <c r="U221" s="202"/>
      <c r="W221" s="202"/>
    </row>
    <row r="222" spans="19:23">
      <c r="S222" s="202"/>
      <c r="U222" s="202"/>
      <c r="W222" s="202"/>
    </row>
    <row r="223" spans="19:23">
      <c r="S223" s="202"/>
      <c r="U223" s="202"/>
      <c r="W223" s="202"/>
    </row>
    <row r="224" spans="19:23">
      <c r="S224" s="202"/>
      <c r="U224" s="202"/>
      <c r="W224" s="202"/>
    </row>
    <row r="225" spans="19:23">
      <c r="S225" s="202"/>
      <c r="U225" s="202"/>
      <c r="W225" s="202"/>
    </row>
    <row r="226" spans="19:23">
      <c r="S226" s="202"/>
      <c r="U226" s="202"/>
      <c r="W226" s="202"/>
    </row>
    <row r="227" spans="19:23">
      <c r="S227" s="202"/>
      <c r="U227" s="202"/>
      <c r="W227" s="202"/>
    </row>
    <row r="228" spans="19:23">
      <c r="S228" s="202"/>
      <c r="U228" s="202"/>
      <c r="W228" s="202"/>
    </row>
    <row r="229" spans="19:23">
      <c r="S229" s="202"/>
      <c r="U229" s="202"/>
      <c r="W229" s="202"/>
    </row>
    <row r="230" spans="19:23">
      <c r="S230" s="202"/>
      <c r="U230" s="202"/>
      <c r="W230" s="202"/>
    </row>
    <row r="231" spans="19:23">
      <c r="S231" s="202"/>
      <c r="U231" s="202"/>
      <c r="W231" s="202"/>
    </row>
    <row r="232" spans="19:23">
      <c r="S232" s="202"/>
      <c r="U232" s="202"/>
      <c r="W232" s="202"/>
    </row>
    <row r="233" spans="19:23">
      <c r="S233" s="202"/>
      <c r="U233" s="202"/>
      <c r="W233" s="202"/>
    </row>
    <row r="234" spans="19:23">
      <c r="S234" s="202"/>
      <c r="U234" s="202"/>
      <c r="W234" s="202"/>
    </row>
    <row r="235" spans="19:23">
      <c r="S235" s="202"/>
      <c r="U235" s="202"/>
      <c r="W235" s="202"/>
    </row>
    <row r="236" spans="19:23">
      <c r="S236" s="202"/>
      <c r="U236" s="202"/>
      <c r="W236" s="202"/>
    </row>
    <row r="237" spans="19:23">
      <c r="S237" s="202"/>
      <c r="U237" s="202"/>
      <c r="W237" s="202"/>
    </row>
    <row r="238" spans="19:23">
      <c r="S238" s="202"/>
      <c r="U238" s="202"/>
      <c r="W238" s="202"/>
    </row>
    <row r="239" spans="19:23">
      <c r="S239" s="202"/>
      <c r="U239" s="202"/>
      <c r="W239" s="202"/>
    </row>
    <row r="240" spans="19:23">
      <c r="S240" s="202"/>
      <c r="U240" s="202"/>
      <c r="W240" s="202"/>
    </row>
    <row r="241" spans="19:23">
      <c r="S241" s="202"/>
      <c r="U241" s="202"/>
      <c r="W241" s="202"/>
    </row>
    <row r="242" spans="19:23">
      <c r="S242" s="202"/>
      <c r="U242" s="202"/>
      <c r="W242" s="202"/>
    </row>
    <row r="243" spans="19:23">
      <c r="S243" s="202"/>
      <c r="U243" s="202"/>
      <c r="W243" s="202"/>
    </row>
    <row r="244" spans="19:23">
      <c r="S244" s="202"/>
      <c r="U244" s="202"/>
      <c r="W244" s="202"/>
    </row>
    <row r="245" spans="19:23">
      <c r="S245" s="202"/>
      <c r="U245" s="202"/>
      <c r="W245" s="202"/>
    </row>
    <row r="246" spans="19:23">
      <c r="S246" s="202"/>
      <c r="U246" s="202"/>
      <c r="W246" s="202"/>
    </row>
    <row r="247" spans="19:23">
      <c r="S247" s="202"/>
      <c r="U247" s="202"/>
      <c r="W247" s="202"/>
    </row>
    <row r="248" spans="19:23">
      <c r="S248" s="202"/>
      <c r="U248" s="202"/>
      <c r="W248" s="202"/>
    </row>
    <row r="249" spans="19:23">
      <c r="S249" s="202"/>
      <c r="U249" s="202"/>
      <c r="W249" s="202"/>
    </row>
    <row r="250" spans="19:23">
      <c r="S250" s="202"/>
      <c r="U250" s="202"/>
      <c r="W250" s="202"/>
    </row>
    <row r="251" spans="19:23">
      <c r="S251" s="202"/>
      <c r="U251" s="202"/>
      <c r="W251" s="202"/>
    </row>
    <row r="252" spans="19:23">
      <c r="S252" s="202"/>
      <c r="U252" s="202"/>
      <c r="W252" s="202"/>
    </row>
    <row r="253" spans="19:23">
      <c r="S253" s="202"/>
      <c r="U253" s="202"/>
      <c r="W253" s="202"/>
    </row>
    <row r="254" spans="19:23">
      <c r="S254" s="202"/>
      <c r="U254" s="202"/>
      <c r="W254" s="202"/>
    </row>
    <row r="255" spans="19:23">
      <c r="S255" s="202"/>
      <c r="U255" s="202"/>
      <c r="W255" s="202"/>
    </row>
    <row r="256" spans="19:23">
      <c r="S256" s="202"/>
      <c r="U256" s="202"/>
      <c r="W256" s="202"/>
    </row>
    <row r="257" spans="19:23">
      <c r="S257" s="202"/>
      <c r="U257" s="202"/>
      <c r="W257" s="202"/>
    </row>
    <row r="258" spans="19:23">
      <c r="S258" s="202"/>
      <c r="U258" s="202"/>
      <c r="W258" s="202"/>
    </row>
    <row r="259" spans="19:23">
      <c r="S259" s="202"/>
      <c r="U259" s="202"/>
      <c r="W259" s="202"/>
    </row>
    <row r="260" spans="19:23">
      <c r="S260" s="202"/>
      <c r="U260" s="202"/>
      <c r="W260" s="202"/>
    </row>
    <row r="261" spans="19:23">
      <c r="S261" s="202"/>
      <c r="U261" s="202"/>
      <c r="W261" s="202"/>
    </row>
    <row r="262" spans="19:23">
      <c r="S262" s="202"/>
      <c r="U262" s="202"/>
      <c r="W262" s="202"/>
    </row>
    <row r="263" spans="19:23">
      <c r="S263" s="202"/>
      <c r="U263" s="202"/>
      <c r="W263" s="202"/>
    </row>
    <row r="264" spans="19:23">
      <c r="S264" s="202"/>
      <c r="U264" s="202"/>
      <c r="W264" s="202"/>
    </row>
    <row r="265" spans="19:23">
      <c r="S265" s="202"/>
      <c r="U265" s="202"/>
      <c r="W265" s="202"/>
    </row>
    <row r="266" spans="19:23">
      <c r="S266" s="202"/>
      <c r="U266" s="202"/>
      <c r="W266" s="202"/>
    </row>
    <row r="267" spans="19:23">
      <c r="S267" s="202"/>
      <c r="U267" s="202"/>
      <c r="W267" s="202"/>
    </row>
    <row r="268" spans="19:23">
      <c r="S268" s="202"/>
      <c r="U268" s="202"/>
      <c r="W268" s="202"/>
    </row>
    <row r="269" spans="19:23">
      <c r="S269" s="202"/>
      <c r="U269" s="202"/>
      <c r="W269" s="202"/>
    </row>
    <row r="270" spans="19:23">
      <c r="S270" s="202"/>
      <c r="U270" s="202"/>
      <c r="W270" s="202"/>
    </row>
    <row r="271" spans="19:23">
      <c r="S271" s="202"/>
      <c r="U271" s="202"/>
      <c r="W271" s="202"/>
    </row>
    <row r="272" spans="19:23">
      <c r="S272" s="202"/>
      <c r="U272" s="202"/>
      <c r="W272" s="202"/>
    </row>
    <row r="273" spans="19:23">
      <c r="S273" s="202"/>
      <c r="U273" s="202"/>
      <c r="W273" s="202"/>
    </row>
    <row r="274" spans="19:23">
      <c r="S274" s="202"/>
      <c r="U274" s="202"/>
      <c r="W274" s="202"/>
    </row>
    <row r="275" spans="19:23">
      <c r="S275" s="202"/>
      <c r="U275" s="202"/>
      <c r="W275" s="202"/>
    </row>
    <row r="276" spans="19:23">
      <c r="S276" s="202"/>
      <c r="U276" s="202"/>
      <c r="W276" s="202"/>
    </row>
    <row r="277" spans="19:23">
      <c r="S277" s="202"/>
      <c r="U277" s="202"/>
      <c r="W277" s="202"/>
    </row>
    <row r="278" spans="19:23">
      <c r="S278" s="202"/>
      <c r="U278" s="202"/>
      <c r="W278" s="202"/>
    </row>
    <row r="279" spans="19:23">
      <c r="S279" s="202"/>
      <c r="U279" s="202"/>
      <c r="W279" s="202"/>
    </row>
    <row r="280" spans="19:23">
      <c r="S280" s="202"/>
      <c r="U280" s="202"/>
      <c r="W280" s="202"/>
    </row>
    <row r="281" spans="19:23">
      <c r="S281" s="202"/>
      <c r="U281" s="202"/>
      <c r="W281" s="202"/>
    </row>
    <row r="282" spans="19:23">
      <c r="S282" s="202"/>
      <c r="U282" s="202"/>
      <c r="W282" s="202"/>
    </row>
    <row r="283" spans="19:23">
      <c r="S283" s="202"/>
      <c r="U283" s="202"/>
      <c r="W283" s="202"/>
    </row>
    <row r="284" spans="19:23">
      <c r="S284" s="202"/>
      <c r="U284" s="202"/>
      <c r="W284" s="202"/>
    </row>
    <row r="285" spans="19:23">
      <c r="S285" s="202"/>
      <c r="U285" s="202"/>
      <c r="W285" s="202"/>
    </row>
    <row r="286" spans="19:23">
      <c r="S286" s="202"/>
      <c r="U286" s="202"/>
      <c r="W286" s="202"/>
    </row>
    <row r="287" spans="19:23">
      <c r="S287" s="202"/>
      <c r="U287" s="202"/>
      <c r="W287" s="202"/>
    </row>
    <row r="288" spans="19:23">
      <c r="S288" s="202"/>
      <c r="U288" s="202"/>
      <c r="W288" s="202"/>
    </row>
    <row r="289" spans="19:23">
      <c r="S289" s="202"/>
      <c r="U289" s="202"/>
      <c r="W289" s="202"/>
    </row>
    <row r="290" spans="19:23">
      <c r="S290" s="202"/>
      <c r="U290" s="202"/>
      <c r="W290" s="202"/>
    </row>
    <row r="291" spans="19:23">
      <c r="S291" s="202"/>
      <c r="U291" s="202"/>
      <c r="W291" s="202"/>
    </row>
    <row r="292" spans="19:23">
      <c r="S292" s="202"/>
      <c r="U292" s="202"/>
      <c r="W292" s="202"/>
    </row>
    <row r="293" spans="19:23">
      <c r="S293" s="202"/>
      <c r="U293" s="202"/>
      <c r="W293" s="202"/>
    </row>
    <row r="294" spans="19:23">
      <c r="S294" s="202"/>
      <c r="U294" s="202"/>
      <c r="W294" s="202"/>
    </row>
    <row r="295" spans="19:23">
      <c r="S295" s="202"/>
      <c r="U295" s="202"/>
      <c r="W295" s="202"/>
    </row>
    <row r="296" spans="19:23">
      <c r="S296" s="202"/>
      <c r="U296" s="202"/>
      <c r="W296" s="202"/>
    </row>
    <row r="297" spans="19:23">
      <c r="S297" s="202"/>
      <c r="U297" s="202"/>
      <c r="W297" s="202"/>
    </row>
    <row r="298" spans="19:23">
      <c r="S298" s="202"/>
      <c r="U298" s="202"/>
      <c r="W298" s="202"/>
    </row>
    <row r="299" spans="19:23">
      <c r="S299" s="202"/>
      <c r="U299" s="202"/>
      <c r="W299" s="202"/>
    </row>
    <row r="300" spans="19:23">
      <c r="S300" s="202"/>
      <c r="U300" s="202"/>
      <c r="W300" s="202"/>
    </row>
    <row r="301" spans="19:23">
      <c r="S301" s="202"/>
      <c r="U301" s="202"/>
      <c r="W301" s="202"/>
    </row>
    <row r="302" spans="19:23">
      <c r="S302" s="202"/>
      <c r="U302" s="202"/>
      <c r="W302" s="202"/>
    </row>
    <row r="303" spans="19:23">
      <c r="S303" s="202"/>
      <c r="U303" s="202"/>
      <c r="W303" s="202"/>
    </row>
    <row r="304" spans="19:23">
      <c r="S304" s="202"/>
      <c r="U304" s="202"/>
      <c r="W304" s="202"/>
    </row>
    <row r="305" spans="19:23">
      <c r="S305" s="202"/>
      <c r="U305" s="202"/>
      <c r="W305" s="202"/>
    </row>
    <row r="306" spans="19:23">
      <c r="S306" s="202"/>
      <c r="U306" s="202"/>
      <c r="W306" s="202"/>
    </row>
    <row r="307" spans="19:23">
      <c r="S307" s="202"/>
      <c r="U307" s="202"/>
      <c r="W307" s="202"/>
    </row>
    <row r="308" spans="19:23">
      <c r="S308" s="202"/>
      <c r="U308" s="202"/>
      <c r="W308" s="202"/>
    </row>
    <row r="309" spans="19:23">
      <c r="S309" s="202"/>
      <c r="U309" s="202"/>
      <c r="W309" s="202"/>
    </row>
    <row r="310" spans="19:23">
      <c r="S310" s="202"/>
      <c r="U310" s="202"/>
      <c r="W310" s="202"/>
    </row>
    <row r="311" spans="19:23">
      <c r="S311" s="202"/>
      <c r="U311" s="202"/>
      <c r="W311" s="202"/>
    </row>
    <row r="312" spans="19:23">
      <c r="S312" s="202"/>
      <c r="U312" s="202"/>
      <c r="W312" s="202"/>
    </row>
    <row r="313" spans="19:23">
      <c r="S313" s="202"/>
      <c r="U313" s="202"/>
      <c r="W313" s="202"/>
    </row>
    <row r="314" spans="19:23">
      <c r="S314" s="202"/>
      <c r="U314" s="202"/>
      <c r="W314" s="202"/>
    </row>
    <row r="315" spans="19:23">
      <c r="S315" s="202"/>
      <c r="U315" s="202"/>
      <c r="W315" s="202"/>
    </row>
    <row r="316" spans="19:23">
      <c r="S316" s="202"/>
      <c r="U316" s="202"/>
      <c r="W316" s="202"/>
    </row>
    <row r="317" spans="19:23">
      <c r="S317" s="202"/>
      <c r="U317" s="202"/>
      <c r="W317" s="202"/>
    </row>
    <row r="318" spans="19:23">
      <c r="S318" s="202"/>
      <c r="U318" s="202"/>
      <c r="W318" s="202"/>
    </row>
    <row r="319" spans="19:23">
      <c r="S319" s="202"/>
    </row>
    <row r="320" spans="19:23">
      <c r="S320" s="202"/>
    </row>
    <row r="321" spans="19:19">
      <c r="S321" s="202"/>
    </row>
    <row r="322" spans="19:19">
      <c r="S322" s="202"/>
    </row>
    <row r="323" spans="19:19">
      <c r="S323" s="202"/>
    </row>
    <row r="324" spans="19:19">
      <c r="S324" s="202"/>
    </row>
  </sheetData>
  <sheetProtection algorithmName="SHA-512" hashValue="YL0oHENVb5iJOSpfpgpOjhX00d8ndo4FMrC8RcTeKnovqyo76je1btXUgshNZYeIqbsB72E2KIrhtC3cJA3jtQ==" saltValue="L/Hk7GokXZlyF3kT8T4baw==" spinCount="100000" sheet="1" objects="1" scenarios="1"/>
  <autoFilter ref="A1:W196" xr:uid="{A4D8B4AC-68AC-471A-A51E-4A667DF949D5}"/>
  <conditionalFormatting sqref="C197:D1048576 C11:D11">
    <cfRule type="cellIs" dxfId="885" priority="629" operator="equal">
      <formula>"+"</formula>
    </cfRule>
    <cfRule type="cellIs" dxfId="884" priority="630" operator="equal">
      <formula>"x"</formula>
    </cfRule>
    <cfRule type="cellIs" dxfId="883" priority="631" operator="equal">
      <formula>"z"</formula>
    </cfRule>
    <cfRule type="cellIs" dxfId="882" priority="632" operator="equal">
      <formula>"masquer"</formula>
    </cfRule>
  </conditionalFormatting>
  <conditionalFormatting sqref="C85:D85">
    <cfRule type="cellIs" dxfId="881" priority="609" operator="equal">
      <formula>"+"</formula>
    </cfRule>
    <cfRule type="cellIs" dxfId="880" priority="610" operator="equal">
      <formula>"x"</formula>
    </cfRule>
    <cfRule type="cellIs" dxfId="879" priority="611" operator="equal">
      <formula>"z"</formula>
    </cfRule>
    <cfRule type="cellIs" dxfId="878" priority="612" operator="equal">
      <formula>"masquer"</formula>
    </cfRule>
  </conditionalFormatting>
  <conditionalFormatting sqref="C154:D154">
    <cfRule type="cellIs" dxfId="877" priority="602" operator="equal">
      <formula>"+"</formula>
    </cfRule>
    <cfRule type="cellIs" dxfId="876" priority="603" operator="equal">
      <formula>"x"</formula>
    </cfRule>
    <cfRule type="cellIs" dxfId="875" priority="604" operator="equal">
      <formula>"z"</formula>
    </cfRule>
    <cfRule type="cellIs" dxfId="874" priority="605" operator="equal">
      <formula>"masquer"</formula>
    </cfRule>
  </conditionalFormatting>
  <conditionalFormatting sqref="C3:D3">
    <cfRule type="cellIs" dxfId="873" priority="594" operator="equal">
      <formula>"+"</formula>
    </cfRule>
    <cfRule type="cellIs" dxfId="872" priority="595" operator="equal">
      <formula>"x"</formula>
    </cfRule>
    <cfRule type="cellIs" dxfId="871" priority="596" operator="equal">
      <formula>"z"</formula>
    </cfRule>
    <cfRule type="cellIs" dxfId="870" priority="597" operator="equal">
      <formula>"masquer"</formula>
    </cfRule>
  </conditionalFormatting>
  <conditionalFormatting sqref="C10:D10">
    <cfRule type="cellIs" dxfId="869" priority="552" operator="equal">
      <formula>"+"</formula>
    </cfRule>
    <cfRule type="cellIs" dxfId="868" priority="553" operator="equal">
      <formula>"x"</formula>
    </cfRule>
    <cfRule type="cellIs" dxfId="867" priority="554" operator="equal">
      <formula>"z"</formula>
    </cfRule>
    <cfRule type="cellIs" dxfId="866" priority="555" operator="equal">
      <formula>"masquer"</formula>
    </cfRule>
  </conditionalFormatting>
  <conditionalFormatting sqref="C107">
    <cfRule type="cellIs" dxfId="865" priority="388" operator="equal">
      <formula>"+"</formula>
    </cfRule>
    <cfRule type="cellIs" dxfId="864" priority="389" operator="equal">
      <formula>"x"</formula>
    </cfRule>
    <cfRule type="cellIs" dxfId="863" priority="390" operator="equal">
      <formula>"z"</formula>
    </cfRule>
    <cfRule type="cellIs" dxfId="862" priority="391" operator="equal">
      <formula>"masquer"</formula>
    </cfRule>
  </conditionalFormatting>
  <conditionalFormatting sqref="C118">
    <cfRule type="cellIs" dxfId="861" priority="384" operator="equal">
      <formula>"+"</formula>
    </cfRule>
    <cfRule type="cellIs" dxfId="860" priority="385" operator="equal">
      <formula>"x"</formula>
    </cfRule>
    <cfRule type="cellIs" dxfId="859" priority="386" operator="equal">
      <formula>"z"</formula>
    </cfRule>
    <cfRule type="cellIs" dxfId="858" priority="387" operator="equal">
      <formula>"masquer"</formula>
    </cfRule>
  </conditionalFormatting>
  <conditionalFormatting sqref="C122">
    <cfRule type="cellIs" dxfId="857" priority="380" operator="equal">
      <formula>"+"</formula>
    </cfRule>
    <cfRule type="cellIs" dxfId="856" priority="381" operator="equal">
      <formula>"x"</formula>
    </cfRule>
    <cfRule type="cellIs" dxfId="855" priority="382" operator="equal">
      <formula>"z"</formula>
    </cfRule>
    <cfRule type="cellIs" dxfId="854" priority="383" operator="equal">
      <formula>"masquer"</formula>
    </cfRule>
  </conditionalFormatting>
  <conditionalFormatting sqref="C127">
    <cfRule type="cellIs" dxfId="853" priority="376" operator="equal">
      <formula>"+"</formula>
    </cfRule>
    <cfRule type="cellIs" dxfId="852" priority="377" operator="equal">
      <formula>"x"</formula>
    </cfRule>
    <cfRule type="cellIs" dxfId="851" priority="378" operator="equal">
      <formula>"z"</formula>
    </cfRule>
    <cfRule type="cellIs" dxfId="850" priority="379" operator="equal">
      <formula>"masquer"</formula>
    </cfRule>
  </conditionalFormatting>
  <conditionalFormatting sqref="C155">
    <cfRule type="cellIs" dxfId="849" priority="368" operator="equal">
      <formula>"+"</formula>
    </cfRule>
    <cfRule type="cellIs" dxfId="848" priority="369" operator="equal">
      <formula>"x"</formula>
    </cfRule>
    <cfRule type="cellIs" dxfId="847" priority="370" operator="equal">
      <formula>"z"</formula>
    </cfRule>
    <cfRule type="cellIs" dxfId="846" priority="371" operator="equal">
      <formula>"masquer"</formula>
    </cfRule>
  </conditionalFormatting>
  <conditionalFormatting sqref="C4:D4">
    <cfRule type="cellIs" dxfId="845" priority="364" operator="equal">
      <formula>"+"</formula>
    </cfRule>
    <cfRule type="cellIs" dxfId="844" priority="365" operator="equal">
      <formula>"x"</formula>
    </cfRule>
    <cfRule type="cellIs" dxfId="843" priority="366" operator="equal">
      <formula>"z"</formula>
    </cfRule>
    <cfRule type="cellIs" dxfId="842" priority="367" operator="equal">
      <formula>"masquer"</formula>
    </cfRule>
  </conditionalFormatting>
  <conditionalFormatting sqref="C5:D6">
    <cfRule type="cellIs" dxfId="841" priority="360" operator="equal">
      <formula>"+"</formula>
    </cfRule>
    <cfRule type="cellIs" dxfId="840" priority="361" operator="equal">
      <formula>"x"</formula>
    </cfRule>
    <cfRule type="cellIs" dxfId="839" priority="362" operator="equal">
      <formula>"z"</formula>
    </cfRule>
    <cfRule type="cellIs" dxfId="838" priority="363" operator="equal">
      <formula>"masquer"</formula>
    </cfRule>
  </conditionalFormatting>
  <conditionalFormatting sqref="C8:D10">
    <cfRule type="cellIs" dxfId="837" priority="356" operator="equal">
      <formula>"+"</formula>
    </cfRule>
    <cfRule type="cellIs" dxfId="836" priority="357" operator="equal">
      <formula>"x"</formula>
    </cfRule>
    <cfRule type="cellIs" dxfId="835" priority="358" operator="equal">
      <formula>"z"</formula>
    </cfRule>
    <cfRule type="cellIs" dxfId="834" priority="359" operator="equal">
      <formula>"masquer"</formula>
    </cfRule>
  </conditionalFormatting>
  <conditionalFormatting sqref="C12:D12">
    <cfRule type="cellIs" dxfId="833" priority="352" operator="equal">
      <formula>"+"</formula>
    </cfRule>
    <cfRule type="cellIs" dxfId="832" priority="353" operator="equal">
      <formula>"x"</formula>
    </cfRule>
    <cfRule type="cellIs" dxfId="831" priority="354" operator="equal">
      <formula>"z"</formula>
    </cfRule>
    <cfRule type="cellIs" dxfId="830" priority="355" operator="equal">
      <formula>"masquer"</formula>
    </cfRule>
  </conditionalFormatting>
  <conditionalFormatting sqref="C16:D16">
    <cfRule type="cellIs" dxfId="829" priority="348" operator="equal">
      <formula>"+"</formula>
    </cfRule>
    <cfRule type="cellIs" dxfId="828" priority="349" operator="equal">
      <formula>"x"</formula>
    </cfRule>
    <cfRule type="cellIs" dxfId="827" priority="350" operator="equal">
      <formula>"z"</formula>
    </cfRule>
    <cfRule type="cellIs" dxfId="826" priority="351" operator="equal">
      <formula>"masquer"</formula>
    </cfRule>
  </conditionalFormatting>
  <conditionalFormatting sqref="C18:D22">
    <cfRule type="cellIs" dxfId="825" priority="344" operator="equal">
      <formula>"+"</formula>
    </cfRule>
    <cfRule type="cellIs" dxfId="824" priority="345" operator="equal">
      <formula>"x"</formula>
    </cfRule>
    <cfRule type="cellIs" dxfId="823" priority="346" operator="equal">
      <formula>"z"</formula>
    </cfRule>
    <cfRule type="cellIs" dxfId="822" priority="347" operator="equal">
      <formula>"masquer"</formula>
    </cfRule>
  </conditionalFormatting>
  <conditionalFormatting sqref="C26:D27">
    <cfRule type="cellIs" dxfId="821" priority="340" operator="equal">
      <formula>"+"</formula>
    </cfRule>
    <cfRule type="cellIs" dxfId="820" priority="341" operator="equal">
      <formula>"x"</formula>
    </cfRule>
    <cfRule type="cellIs" dxfId="819" priority="342" operator="equal">
      <formula>"z"</formula>
    </cfRule>
    <cfRule type="cellIs" dxfId="818" priority="343" operator="equal">
      <formula>"masquer"</formula>
    </cfRule>
  </conditionalFormatting>
  <conditionalFormatting sqref="C29:D29">
    <cfRule type="cellIs" dxfId="817" priority="336" operator="equal">
      <formula>"+"</formula>
    </cfRule>
    <cfRule type="cellIs" dxfId="816" priority="337" operator="equal">
      <formula>"x"</formula>
    </cfRule>
    <cfRule type="cellIs" dxfId="815" priority="338" operator="equal">
      <formula>"z"</formula>
    </cfRule>
    <cfRule type="cellIs" dxfId="814" priority="339" operator="equal">
      <formula>"masquer"</formula>
    </cfRule>
  </conditionalFormatting>
  <conditionalFormatting sqref="C33:D33">
    <cfRule type="cellIs" dxfId="813" priority="332" operator="equal">
      <formula>"+"</formula>
    </cfRule>
    <cfRule type="cellIs" dxfId="812" priority="333" operator="equal">
      <formula>"x"</formula>
    </cfRule>
    <cfRule type="cellIs" dxfId="811" priority="334" operator="equal">
      <formula>"z"</formula>
    </cfRule>
    <cfRule type="cellIs" dxfId="810" priority="335" operator="equal">
      <formula>"masquer"</formula>
    </cfRule>
  </conditionalFormatting>
  <conditionalFormatting sqref="C37:D37">
    <cfRule type="cellIs" dxfId="809" priority="328" operator="equal">
      <formula>"+"</formula>
    </cfRule>
    <cfRule type="cellIs" dxfId="808" priority="329" operator="equal">
      <formula>"x"</formula>
    </cfRule>
    <cfRule type="cellIs" dxfId="807" priority="330" operator="equal">
      <formula>"z"</formula>
    </cfRule>
    <cfRule type="cellIs" dxfId="806" priority="331" operator="equal">
      <formula>"masquer"</formula>
    </cfRule>
  </conditionalFormatting>
  <conditionalFormatting sqref="C43:D44">
    <cfRule type="cellIs" dxfId="805" priority="324" operator="equal">
      <formula>"+"</formula>
    </cfRule>
    <cfRule type="cellIs" dxfId="804" priority="325" operator="equal">
      <formula>"x"</formula>
    </cfRule>
    <cfRule type="cellIs" dxfId="803" priority="326" operator="equal">
      <formula>"z"</formula>
    </cfRule>
    <cfRule type="cellIs" dxfId="802" priority="327" operator="equal">
      <formula>"masquer"</formula>
    </cfRule>
  </conditionalFormatting>
  <conditionalFormatting sqref="C46:D46">
    <cfRule type="cellIs" dxfId="801" priority="320" operator="equal">
      <formula>"+"</formula>
    </cfRule>
    <cfRule type="cellIs" dxfId="800" priority="321" operator="equal">
      <formula>"x"</formula>
    </cfRule>
    <cfRule type="cellIs" dxfId="799" priority="322" operator="equal">
      <formula>"z"</formula>
    </cfRule>
    <cfRule type="cellIs" dxfId="798" priority="323" operator="equal">
      <formula>"masquer"</formula>
    </cfRule>
  </conditionalFormatting>
  <conditionalFormatting sqref="C48:D49">
    <cfRule type="cellIs" dxfId="797" priority="316" operator="equal">
      <formula>"+"</formula>
    </cfRule>
    <cfRule type="cellIs" dxfId="796" priority="317" operator="equal">
      <formula>"x"</formula>
    </cfRule>
    <cfRule type="cellIs" dxfId="795" priority="318" operator="equal">
      <formula>"z"</formula>
    </cfRule>
    <cfRule type="cellIs" dxfId="794" priority="319" operator="equal">
      <formula>"masquer"</formula>
    </cfRule>
  </conditionalFormatting>
  <conditionalFormatting sqref="C57:D57">
    <cfRule type="cellIs" dxfId="793" priority="312" operator="equal">
      <formula>"+"</formula>
    </cfRule>
    <cfRule type="cellIs" dxfId="792" priority="313" operator="equal">
      <formula>"x"</formula>
    </cfRule>
    <cfRule type="cellIs" dxfId="791" priority="314" operator="equal">
      <formula>"z"</formula>
    </cfRule>
    <cfRule type="cellIs" dxfId="790" priority="315" operator="equal">
      <formula>"masquer"</formula>
    </cfRule>
  </conditionalFormatting>
  <conditionalFormatting sqref="C68:D68">
    <cfRule type="cellIs" dxfId="789" priority="308" operator="equal">
      <formula>"+"</formula>
    </cfRule>
    <cfRule type="cellIs" dxfId="788" priority="309" operator="equal">
      <formula>"x"</formula>
    </cfRule>
    <cfRule type="cellIs" dxfId="787" priority="310" operator="equal">
      <formula>"z"</formula>
    </cfRule>
    <cfRule type="cellIs" dxfId="786" priority="311" operator="equal">
      <formula>"masquer"</formula>
    </cfRule>
  </conditionalFormatting>
  <conditionalFormatting sqref="C78:D79">
    <cfRule type="cellIs" dxfId="785" priority="304" operator="equal">
      <formula>"+"</formula>
    </cfRule>
    <cfRule type="cellIs" dxfId="784" priority="305" operator="equal">
      <formula>"x"</formula>
    </cfRule>
    <cfRule type="cellIs" dxfId="783" priority="306" operator="equal">
      <formula>"z"</formula>
    </cfRule>
    <cfRule type="cellIs" dxfId="782" priority="307" operator="equal">
      <formula>"masquer"</formula>
    </cfRule>
  </conditionalFormatting>
  <conditionalFormatting sqref="C86:D87">
    <cfRule type="cellIs" dxfId="781" priority="300" operator="equal">
      <formula>"+"</formula>
    </cfRule>
    <cfRule type="cellIs" dxfId="780" priority="301" operator="equal">
      <formula>"x"</formula>
    </cfRule>
    <cfRule type="cellIs" dxfId="779" priority="302" operator="equal">
      <formula>"z"</formula>
    </cfRule>
    <cfRule type="cellIs" dxfId="778" priority="303" operator="equal">
      <formula>"masquer"</formula>
    </cfRule>
  </conditionalFormatting>
  <conditionalFormatting sqref="C89:D90">
    <cfRule type="cellIs" dxfId="777" priority="296" operator="equal">
      <formula>"+"</formula>
    </cfRule>
    <cfRule type="cellIs" dxfId="776" priority="297" operator="equal">
      <formula>"x"</formula>
    </cfRule>
    <cfRule type="cellIs" dxfId="775" priority="298" operator="equal">
      <formula>"z"</formula>
    </cfRule>
    <cfRule type="cellIs" dxfId="774" priority="299" operator="equal">
      <formula>"masquer"</formula>
    </cfRule>
  </conditionalFormatting>
  <conditionalFormatting sqref="C92:D93">
    <cfRule type="cellIs" dxfId="773" priority="292" operator="equal">
      <formula>"+"</formula>
    </cfRule>
    <cfRule type="cellIs" dxfId="772" priority="293" operator="equal">
      <formula>"x"</formula>
    </cfRule>
    <cfRule type="cellIs" dxfId="771" priority="294" operator="equal">
      <formula>"z"</formula>
    </cfRule>
    <cfRule type="cellIs" dxfId="770" priority="295" operator="equal">
      <formula>"masquer"</formula>
    </cfRule>
  </conditionalFormatting>
  <conditionalFormatting sqref="C97:D97">
    <cfRule type="cellIs" dxfId="769" priority="288" operator="equal">
      <formula>"+"</formula>
    </cfRule>
    <cfRule type="cellIs" dxfId="768" priority="289" operator="equal">
      <formula>"x"</formula>
    </cfRule>
    <cfRule type="cellIs" dxfId="767" priority="290" operator="equal">
      <formula>"z"</formula>
    </cfRule>
    <cfRule type="cellIs" dxfId="766" priority="291" operator="equal">
      <formula>"masquer"</formula>
    </cfRule>
  </conditionalFormatting>
  <conditionalFormatting sqref="C102:D102">
    <cfRule type="cellIs" dxfId="765" priority="284" operator="equal">
      <formula>"+"</formula>
    </cfRule>
    <cfRule type="cellIs" dxfId="764" priority="285" operator="equal">
      <formula>"x"</formula>
    </cfRule>
    <cfRule type="cellIs" dxfId="763" priority="286" operator="equal">
      <formula>"z"</formula>
    </cfRule>
    <cfRule type="cellIs" dxfId="762" priority="287" operator="equal">
      <formula>"masquer"</formula>
    </cfRule>
  </conditionalFormatting>
  <conditionalFormatting sqref="C108:D117">
    <cfRule type="cellIs" dxfId="761" priority="280" operator="equal">
      <formula>"+"</formula>
    </cfRule>
    <cfRule type="cellIs" dxfId="760" priority="281" operator="equal">
      <formula>"x"</formula>
    </cfRule>
    <cfRule type="cellIs" dxfId="759" priority="282" operator="equal">
      <formula>"z"</formula>
    </cfRule>
    <cfRule type="cellIs" dxfId="758" priority="283" operator="equal">
      <formula>"masquer"</formula>
    </cfRule>
  </conditionalFormatting>
  <conditionalFormatting sqref="C119:D121">
    <cfRule type="cellIs" dxfId="757" priority="276" operator="equal">
      <formula>"+"</formula>
    </cfRule>
    <cfRule type="cellIs" dxfId="756" priority="277" operator="equal">
      <formula>"x"</formula>
    </cfRule>
    <cfRule type="cellIs" dxfId="755" priority="278" operator="equal">
      <formula>"z"</formula>
    </cfRule>
    <cfRule type="cellIs" dxfId="754" priority="279" operator="equal">
      <formula>"masquer"</formula>
    </cfRule>
  </conditionalFormatting>
  <conditionalFormatting sqref="C123:D126">
    <cfRule type="cellIs" dxfId="753" priority="272" operator="equal">
      <formula>"+"</formula>
    </cfRule>
    <cfRule type="cellIs" dxfId="752" priority="273" operator="equal">
      <formula>"x"</formula>
    </cfRule>
    <cfRule type="cellIs" dxfId="751" priority="274" operator="equal">
      <formula>"z"</formula>
    </cfRule>
    <cfRule type="cellIs" dxfId="750" priority="275" operator="equal">
      <formula>"masquer"</formula>
    </cfRule>
  </conditionalFormatting>
  <conditionalFormatting sqref="C128:D138">
    <cfRule type="cellIs" dxfId="749" priority="268" operator="equal">
      <formula>"+"</formula>
    </cfRule>
    <cfRule type="cellIs" dxfId="748" priority="269" operator="equal">
      <formula>"x"</formula>
    </cfRule>
    <cfRule type="cellIs" dxfId="747" priority="270" operator="equal">
      <formula>"z"</formula>
    </cfRule>
    <cfRule type="cellIs" dxfId="746" priority="271" operator="equal">
      <formula>"masquer"</formula>
    </cfRule>
  </conditionalFormatting>
  <conditionalFormatting sqref="C140:D146">
    <cfRule type="cellIs" dxfId="745" priority="264" operator="equal">
      <formula>"+"</formula>
    </cfRule>
    <cfRule type="cellIs" dxfId="744" priority="265" operator="equal">
      <formula>"x"</formula>
    </cfRule>
    <cfRule type="cellIs" dxfId="743" priority="266" operator="equal">
      <formula>"z"</formula>
    </cfRule>
    <cfRule type="cellIs" dxfId="742" priority="267" operator="equal">
      <formula>"masquer"</formula>
    </cfRule>
  </conditionalFormatting>
  <conditionalFormatting sqref="C156:D160">
    <cfRule type="cellIs" dxfId="741" priority="260" operator="equal">
      <formula>"+"</formula>
    </cfRule>
    <cfRule type="cellIs" dxfId="740" priority="261" operator="equal">
      <formula>"x"</formula>
    </cfRule>
    <cfRule type="cellIs" dxfId="739" priority="262" operator="equal">
      <formula>"z"</formula>
    </cfRule>
    <cfRule type="cellIs" dxfId="738" priority="263" operator="equal">
      <formula>"masquer"</formula>
    </cfRule>
  </conditionalFormatting>
  <conditionalFormatting sqref="C168:D170">
    <cfRule type="cellIs" dxfId="737" priority="256" operator="equal">
      <formula>"+"</formula>
    </cfRule>
    <cfRule type="cellIs" dxfId="736" priority="257" operator="equal">
      <formula>"x"</formula>
    </cfRule>
    <cfRule type="cellIs" dxfId="735" priority="258" operator="equal">
      <formula>"z"</formula>
    </cfRule>
    <cfRule type="cellIs" dxfId="734" priority="259" operator="equal">
      <formula>"masquer"</formula>
    </cfRule>
  </conditionalFormatting>
  <conditionalFormatting sqref="C174:D174">
    <cfRule type="cellIs" dxfId="733" priority="252" operator="equal">
      <formula>"+"</formula>
    </cfRule>
    <cfRule type="cellIs" dxfId="732" priority="253" operator="equal">
      <formula>"x"</formula>
    </cfRule>
    <cfRule type="cellIs" dxfId="731" priority="254" operator="equal">
      <formula>"z"</formula>
    </cfRule>
    <cfRule type="cellIs" dxfId="730" priority="255" operator="equal">
      <formula>"masquer"</formula>
    </cfRule>
  </conditionalFormatting>
  <conditionalFormatting sqref="C178:D178">
    <cfRule type="cellIs" dxfId="729" priority="248" operator="equal">
      <formula>"+"</formula>
    </cfRule>
    <cfRule type="cellIs" dxfId="728" priority="249" operator="equal">
      <formula>"x"</formula>
    </cfRule>
    <cfRule type="cellIs" dxfId="727" priority="250" operator="equal">
      <formula>"z"</formula>
    </cfRule>
    <cfRule type="cellIs" dxfId="726" priority="251" operator="equal">
      <formula>"masquer"</formula>
    </cfRule>
  </conditionalFormatting>
  <conditionalFormatting sqref="C181:D182">
    <cfRule type="cellIs" dxfId="725" priority="244" operator="equal">
      <formula>"+"</formula>
    </cfRule>
    <cfRule type="cellIs" dxfId="724" priority="245" operator="equal">
      <formula>"x"</formula>
    </cfRule>
    <cfRule type="cellIs" dxfId="723" priority="246" operator="equal">
      <formula>"z"</formula>
    </cfRule>
    <cfRule type="cellIs" dxfId="722" priority="247" operator="equal">
      <formula>"masquer"</formula>
    </cfRule>
  </conditionalFormatting>
  <conditionalFormatting sqref="C184:D184">
    <cfRule type="cellIs" dxfId="721" priority="240" operator="equal">
      <formula>"+"</formula>
    </cfRule>
    <cfRule type="cellIs" dxfId="720" priority="241" operator="equal">
      <formula>"x"</formula>
    </cfRule>
    <cfRule type="cellIs" dxfId="719" priority="242" operator="equal">
      <formula>"z"</formula>
    </cfRule>
    <cfRule type="cellIs" dxfId="718" priority="243" operator="equal">
      <formula>"masquer"</formula>
    </cfRule>
  </conditionalFormatting>
  <conditionalFormatting sqref="C186:D186">
    <cfRule type="cellIs" dxfId="717" priority="236" operator="equal">
      <formula>"+"</formula>
    </cfRule>
    <cfRule type="cellIs" dxfId="716" priority="237" operator="equal">
      <formula>"x"</formula>
    </cfRule>
    <cfRule type="cellIs" dxfId="715" priority="238" operator="equal">
      <formula>"z"</formula>
    </cfRule>
    <cfRule type="cellIs" dxfId="714" priority="239" operator="equal">
      <formula>"masquer"</formula>
    </cfRule>
  </conditionalFormatting>
  <conditionalFormatting sqref="C188:D192">
    <cfRule type="cellIs" dxfId="713" priority="232" operator="equal">
      <formula>"+"</formula>
    </cfRule>
    <cfRule type="cellIs" dxfId="712" priority="233" operator="equal">
      <formula>"x"</formula>
    </cfRule>
    <cfRule type="cellIs" dxfId="711" priority="234" operator="equal">
      <formula>"z"</formula>
    </cfRule>
    <cfRule type="cellIs" dxfId="710" priority="235" operator="equal">
      <formula>"masquer"</formula>
    </cfRule>
  </conditionalFormatting>
  <conditionalFormatting sqref="C196:D196">
    <cfRule type="cellIs" dxfId="709" priority="228" operator="equal">
      <formula>"+"</formula>
    </cfRule>
    <cfRule type="cellIs" dxfId="708" priority="229" operator="equal">
      <formula>"x"</formula>
    </cfRule>
    <cfRule type="cellIs" dxfId="707" priority="230" operator="equal">
      <formula>"z"</formula>
    </cfRule>
    <cfRule type="cellIs" dxfId="706" priority="231" operator="equal">
      <formula>"masquer"</formula>
    </cfRule>
  </conditionalFormatting>
  <conditionalFormatting sqref="C7:D7">
    <cfRule type="cellIs" dxfId="705" priority="224" operator="equal">
      <formula>"+"</formula>
    </cfRule>
    <cfRule type="cellIs" dxfId="704" priority="225" operator="equal">
      <formula>"x"</formula>
    </cfRule>
    <cfRule type="cellIs" dxfId="703" priority="226" operator="equal">
      <formula>"z"</formula>
    </cfRule>
    <cfRule type="cellIs" dxfId="702" priority="227" operator="equal">
      <formula>"masquer"</formula>
    </cfRule>
  </conditionalFormatting>
  <conditionalFormatting sqref="C7:D7">
    <cfRule type="containsText" dxfId="701" priority="223" operator="containsText" text="toujours cacher">
      <formula>NOT(ISERROR(SEARCH("toujours cacher",C7)))</formula>
    </cfRule>
  </conditionalFormatting>
  <conditionalFormatting sqref="C13:D15">
    <cfRule type="cellIs" dxfId="700" priority="219" operator="equal">
      <formula>"+"</formula>
    </cfRule>
    <cfRule type="cellIs" dxfId="699" priority="220" operator="equal">
      <formula>"x"</formula>
    </cfRule>
    <cfRule type="cellIs" dxfId="698" priority="221" operator="equal">
      <formula>"z"</formula>
    </cfRule>
    <cfRule type="cellIs" dxfId="697" priority="222" operator="equal">
      <formula>"masquer"</formula>
    </cfRule>
  </conditionalFormatting>
  <conditionalFormatting sqref="C13:D15">
    <cfRule type="containsText" dxfId="696" priority="218" operator="containsText" text="toujours cacher">
      <formula>NOT(ISERROR(SEARCH("toujours cacher",C13)))</formula>
    </cfRule>
  </conditionalFormatting>
  <conditionalFormatting sqref="C23:D25">
    <cfRule type="cellIs" dxfId="695" priority="214" operator="equal">
      <formula>"+"</formula>
    </cfRule>
    <cfRule type="cellIs" dxfId="694" priority="215" operator="equal">
      <formula>"x"</formula>
    </cfRule>
    <cfRule type="cellIs" dxfId="693" priority="216" operator="equal">
      <formula>"z"</formula>
    </cfRule>
    <cfRule type="cellIs" dxfId="692" priority="217" operator="equal">
      <formula>"masquer"</formula>
    </cfRule>
  </conditionalFormatting>
  <conditionalFormatting sqref="C23:D25">
    <cfRule type="containsText" dxfId="691" priority="213" operator="containsText" text="toujours cacher">
      <formula>NOT(ISERROR(SEARCH("toujours cacher",C23)))</formula>
    </cfRule>
  </conditionalFormatting>
  <conditionalFormatting sqref="C28:D28">
    <cfRule type="cellIs" dxfId="690" priority="209" operator="equal">
      <formula>"+"</formula>
    </cfRule>
    <cfRule type="cellIs" dxfId="689" priority="210" operator="equal">
      <formula>"x"</formula>
    </cfRule>
    <cfRule type="cellIs" dxfId="688" priority="211" operator="equal">
      <formula>"z"</formula>
    </cfRule>
    <cfRule type="cellIs" dxfId="687" priority="212" operator="equal">
      <formula>"masquer"</formula>
    </cfRule>
  </conditionalFormatting>
  <conditionalFormatting sqref="C28:D28">
    <cfRule type="containsText" dxfId="686" priority="208" operator="containsText" text="toujours cacher">
      <formula>NOT(ISERROR(SEARCH("toujours cacher",C28)))</formula>
    </cfRule>
  </conditionalFormatting>
  <conditionalFormatting sqref="C30:D32">
    <cfRule type="cellIs" dxfId="685" priority="204" operator="equal">
      <formula>"+"</formula>
    </cfRule>
    <cfRule type="cellIs" dxfId="684" priority="205" operator="equal">
      <formula>"x"</formula>
    </cfRule>
    <cfRule type="cellIs" dxfId="683" priority="206" operator="equal">
      <formula>"z"</formula>
    </cfRule>
    <cfRule type="cellIs" dxfId="682" priority="207" operator="equal">
      <formula>"masquer"</formula>
    </cfRule>
  </conditionalFormatting>
  <conditionalFormatting sqref="C30:D32">
    <cfRule type="containsText" dxfId="681" priority="203" operator="containsText" text="toujours cacher">
      <formula>NOT(ISERROR(SEARCH("toujours cacher",C30)))</formula>
    </cfRule>
  </conditionalFormatting>
  <conditionalFormatting sqref="C34:D36">
    <cfRule type="cellIs" dxfId="680" priority="199" operator="equal">
      <formula>"+"</formula>
    </cfRule>
    <cfRule type="cellIs" dxfId="679" priority="200" operator="equal">
      <formula>"x"</formula>
    </cfRule>
    <cfRule type="cellIs" dxfId="678" priority="201" operator="equal">
      <formula>"z"</formula>
    </cfRule>
    <cfRule type="cellIs" dxfId="677" priority="202" operator="equal">
      <formula>"masquer"</formula>
    </cfRule>
  </conditionalFormatting>
  <conditionalFormatting sqref="C34:D36">
    <cfRule type="containsText" dxfId="676" priority="198" operator="containsText" text="toujours cacher">
      <formula>NOT(ISERROR(SEARCH("toujours cacher",C34)))</formula>
    </cfRule>
  </conditionalFormatting>
  <conditionalFormatting sqref="C38:D42">
    <cfRule type="cellIs" dxfId="675" priority="194" operator="equal">
      <formula>"+"</formula>
    </cfRule>
    <cfRule type="cellIs" dxfId="674" priority="195" operator="equal">
      <formula>"x"</formula>
    </cfRule>
    <cfRule type="cellIs" dxfId="673" priority="196" operator="equal">
      <formula>"z"</formula>
    </cfRule>
    <cfRule type="cellIs" dxfId="672" priority="197" operator="equal">
      <formula>"masquer"</formula>
    </cfRule>
  </conditionalFormatting>
  <conditionalFormatting sqref="C38:D42">
    <cfRule type="containsText" dxfId="671" priority="193" operator="containsText" text="toujours cacher">
      <formula>NOT(ISERROR(SEARCH("toujours cacher",C38)))</formula>
    </cfRule>
  </conditionalFormatting>
  <conditionalFormatting sqref="C45:D45">
    <cfRule type="cellIs" dxfId="670" priority="189" operator="equal">
      <formula>"+"</formula>
    </cfRule>
    <cfRule type="cellIs" dxfId="669" priority="190" operator="equal">
      <formula>"x"</formula>
    </cfRule>
    <cfRule type="cellIs" dxfId="668" priority="191" operator="equal">
      <formula>"z"</formula>
    </cfRule>
    <cfRule type="cellIs" dxfId="667" priority="192" operator="equal">
      <formula>"masquer"</formula>
    </cfRule>
  </conditionalFormatting>
  <conditionalFormatting sqref="C45:D45">
    <cfRule type="containsText" dxfId="666" priority="188" operator="containsText" text="toujours cacher">
      <formula>NOT(ISERROR(SEARCH("toujours cacher",C45)))</formula>
    </cfRule>
  </conditionalFormatting>
  <conditionalFormatting sqref="C50:D56">
    <cfRule type="cellIs" dxfId="665" priority="184" operator="equal">
      <formula>"+"</formula>
    </cfRule>
    <cfRule type="cellIs" dxfId="664" priority="185" operator="equal">
      <formula>"x"</formula>
    </cfRule>
    <cfRule type="cellIs" dxfId="663" priority="186" operator="equal">
      <formula>"z"</formula>
    </cfRule>
    <cfRule type="cellIs" dxfId="662" priority="187" operator="equal">
      <formula>"masquer"</formula>
    </cfRule>
  </conditionalFormatting>
  <conditionalFormatting sqref="C50:D56">
    <cfRule type="containsText" dxfId="661" priority="183" operator="containsText" text="toujours cacher">
      <formula>NOT(ISERROR(SEARCH("toujours cacher",C50)))</formula>
    </cfRule>
  </conditionalFormatting>
  <conditionalFormatting sqref="C58:D67">
    <cfRule type="cellIs" dxfId="660" priority="179" operator="equal">
      <formula>"+"</formula>
    </cfRule>
    <cfRule type="cellIs" dxfId="659" priority="180" operator="equal">
      <formula>"x"</formula>
    </cfRule>
    <cfRule type="cellIs" dxfId="658" priority="181" operator="equal">
      <formula>"z"</formula>
    </cfRule>
    <cfRule type="cellIs" dxfId="657" priority="182" operator="equal">
      <formula>"masquer"</formula>
    </cfRule>
  </conditionalFormatting>
  <conditionalFormatting sqref="C58:D67">
    <cfRule type="containsText" dxfId="656" priority="178" operator="containsText" text="toujours cacher">
      <formula>NOT(ISERROR(SEARCH("toujours cacher",C58)))</formula>
    </cfRule>
  </conditionalFormatting>
  <conditionalFormatting sqref="C69:D77">
    <cfRule type="cellIs" dxfId="655" priority="174" operator="equal">
      <formula>"+"</formula>
    </cfRule>
    <cfRule type="cellIs" dxfId="654" priority="175" operator="equal">
      <formula>"x"</formula>
    </cfRule>
    <cfRule type="cellIs" dxfId="653" priority="176" operator="equal">
      <formula>"z"</formula>
    </cfRule>
    <cfRule type="cellIs" dxfId="652" priority="177" operator="equal">
      <formula>"masquer"</formula>
    </cfRule>
  </conditionalFormatting>
  <conditionalFormatting sqref="C69:D77">
    <cfRule type="containsText" dxfId="651" priority="173" operator="containsText" text="toujours cacher">
      <formula>NOT(ISERROR(SEARCH("toujours cacher",C69)))</formula>
    </cfRule>
  </conditionalFormatting>
  <conditionalFormatting sqref="C80:D83">
    <cfRule type="cellIs" dxfId="650" priority="169" operator="equal">
      <formula>"+"</formula>
    </cfRule>
    <cfRule type="cellIs" dxfId="649" priority="170" operator="equal">
      <formula>"x"</formula>
    </cfRule>
    <cfRule type="cellIs" dxfId="648" priority="171" operator="equal">
      <formula>"z"</formula>
    </cfRule>
    <cfRule type="cellIs" dxfId="647" priority="172" operator="equal">
      <formula>"masquer"</formula>
    </cfRule>
  </conditionalFormatting>
  <conditionalFormatting sqref="C80:D83">
    <cfRule type="containsText" dxfId="646" priority="168" operator="containsText" text="toujours cacher">
      <formula>NOT(ISERROR(SEARCH("toujours cacher",C80)))</formula>
    </cfRule>
  </conditionalFormatting>
  <conditionalFormatting sqref="C88:D88">
    <cfRule type="cellIs" dxfId="645" priority="164" operator="equal">
      <formula>"+"</formula>
    </cfRule>
    <cfRule type="cellIs" dxfId="644" priority="165" operator="equal">
      <formula>"x"</formula>
    </cfRule>
    <cfRule type="cellIs" dxfId="643" priority="166" operator="equal">
      <formula>"z"</formula>
    </cfRule>
    <cfRule type="cellIs" dxfId="642" priority="167" operator="equal">
      <formula>"masquer"</formula>
    </cfRule>
  </conditionalFormatting>
  <conditionalFormatting sqref="C88:D88">
    <cfRule type="containsText" dxfId="641" priority="163" operator="containsText" text="toujours cacher">
      <formula>NOT(ISERROR(SEARCH("toujours cacher",C88)))</formula>
    </cfRule>
  </conditionalFormatting>
  <conditionalFormatting sqref="C91">
    <cfRule type="cellIs" dxfId="640" priority="159" operator="equal">
      <formula>"+"</formula>
    </cfRule>
    <cfRule type="cellIs" dxfId="639" priority="160" operator="equal">
      <formula>"x"</formula>
    </cfRule>
    <cfRule type="cellIs" dxfId="638" priority="161" operator="equal">
      <formula>"z"</formula>
    </cfRule>
    <cfRule type="cellIs" dxfId="637" priority="162" operator="equal">
      <formula>"masquer"</formula>
    </cfRule>
  </conditionalFormatting>
  <conditionalFormatting sqref="C91">
    <cfRule type="containsText" dxfId="636" priority="158" operator="containsText" text="toujours cacher">
      <formula>NOT(ISERROR(SEARCH("toujours cacher",C91)))</formula>
    </cfRule>
  </conditionalFormatting>
  <conditionalFormatting sqref="C94:D96">
    <cfRule type="cellIs" dxfId="635" priority="154" operator="equal">
      <formula>"+"</formula>
    </cfRule>
    <cfRule type="cellIs" dxfId="634" priority="155" operator="equal">
      <formula>"x"</formula>
    </cfRule>
    <cfRule type="cellIs" dxfId="633" priority="156" operator="equal">
      <formula>"z"</formula>
    </cfRule>
    <cfRule type="cellIs" dxfId="632" priority="157" operator="equal">
      <formula>"masquer"</formula>
    </cfRule>
  </conditionalFormatting>
  <conditionalFormatting sqref="C94:D96">
    <cfRule type="containsText" dxfId="631" priority="153" operator="containsText" text="toujours cacher">
      <formula>NOT(ISERROR(SEARCH("toujours cacher",C94)))</formula>
    </cfRule>
  </conditionalFormatting>
  <conditionalFormatting sqref="C98:D101">
    <cfRule type="cellIs" dxfId="630" priority="149" operator="equal">
      <formula>"+"</formula>
    </cfRule>
    <cfRule type="cellIs" dxfId="629" priority="150" operator="equal">
      <formula>"x"</formula>
    </cfRule>
    <cfRule type="cellIs" dxfId="628" priority="151" operator="equal">
      <formula>"z"</formula>
    </cfRule>
    <cfRule type="cellIs" dxfId="627" priority="152" operator="equal">
      <formula>"masquer"</formula>
    </cfRule>
  </conditionalFormatting>
  <conditionalFormatting sqref="C98:D101">
    <cfRule type="containsText" dxfId="626" priority="148" operator="containsText" text="toujours cacher">
      <formula>NOT(ISERROR(SEARCH("toujours cacher",C98)))</formula>
    </cfRule>
  </conditionalFormatting>
  <conditionalFormatting sqref="C103:D106">
    <cfRule type="cellIs" dxfId="625" priority="144" operator="equal">
      <formula>"+"</formula>
    </cfRule>
    <cfRule type="cellIs" dxfId="624" priority="145" operator="equal">
      <formula>"x"</formula>
    </cfRule>
    <cfRule type="cellIs" dxfId="623" priority="146" operator="equal">
      <formula>"z"</formula>
    </cfRule>
    <cfRule type="cellIs" dxfId="622" priority="147" operator="equal">
      <formula>"masquer"</formula>
    </cfRule>
  </conditionalFormatting>
  <conditionalFormatting sqref="C103:D106">
    <cfRule type="containsText" dxfId="621" priority="143" operator="containsText" text="toujours cacher">
      <formula>NOT(ISERROR(SEARCH("toujours cacher",C103)))</formula>
    </cfRule>
  </conditionalFormatting>
  <conditionalFormatting sqref="C147:D152">
    <cfRule type="cellIs" dxfId="620" priority="139" operator="equal">
      <formula>"+"</formula>
    </cfRule>
    <cfRule type="cellIs" dxfId="619" priority="140" operator="equal">
      <formula>"x"</formula>
    </cfRule>
    <cfRule type="cellIs" dxfId="618" priority="141" operator="equal">
      <formula>"z"</formula>
    </cfRule>
    <cfRule type="cellIs" dxfId="617" priority="142" operator="equal">
      <formula>"masquer"</formula>
    </cfRule>
  </conditionalFormatting>
  <conditionalFormatting sqref="C147:D152">
    <cfRule type="containsText" dxfId="616" priority="138" operator="containsText" text="toujours cacher">
      <formula>NOT(ISERROR(SEARCH("toujours cacher",C147)))</formula>
    </cfRule>
  </conditionalFormatting>
  <conditionalFormatting sqref="C161:D167">
    <cfRule type="cellIs" dxfId="615" priority="134" operator="equal">
      <formula>"+"</formula>
    </cfRule>
    <cfRule type="cellIs" dxfId="614" priority="135" operator="equal">
      <formula>"x"</formula>
    </cfRule>
    <cfRule type="cellIs" dxfId="613" priority="136" operator="equal">
      <formula>"z"</formula>
    </cfRule>
    <cfRule type="cellIs" dxfId="612" priority="137" operator="equal">
      <formula>"masquer"</formula>
    </cfRule>
  </conditionalFormatting>
  <conditionalFormatting sqref="C161:D167">
    <cfRule type="containsText" dxfId="611" priority="133" operator="containsText" text="toujours cacher">
      <formula>NOT(ISERROR(SEARCH("toujours cacher",C161)))</formula>
    </cfRule>
  </conditionalFormatting>
  <conditionalFormatting sqref="C171:D173">
    <cfRule type="cellIs" dxfId="610" priority="129" operator="equal">
      <formula>"+"</formula>
    </cfRule>
    <cfRule type="cellIs" dxfId="609" priority="130" operator="equal">
      <formula>"x"</formula>
    </cfRule>
    <cfRule type="cellIs" dxfId="608" priority="131" operator="equal">
      <formula>"z"</formula>
    </cfRule>
    <cfRule type="cellIs" dxfId="607" priority="132" operator="equal">
      <formula>"masquer"</formula>
    </cfRule>
  </conditionalFormatting>
  <conditionalFormatting sqref="C171:D173">
    <cfRule type="containsText" dxfId="606" priority="128" operator="containsText" text="toujours cacher">
      <formula>NOT(ISERROR(SEARCH("toujours cacher",C171)))</formula>
    </cfRule>
  </conditionalFormatting>
  <conditionalFormatting sqref="C175:D177">
    <cfRule type="cellIs" dxfId="605" priority="124" operator="equal">
      <formula>"+"</formula>
    </cfRule>
    <cfRule type="cellIs" dxfId="604" priority="125" operator="equal">
      <formula>"x"</formula>
    </cfRule>
    <cfRule type="cellIs" dxfId="603" priority="126" operator="equal">
      <formula>"z"</formula>
    </cfRule>
    <cfRule type="cellIs" dxfId="602" priority="127" operator="equal">
      <formula>"masquer"</formula>
    </cfRule>
  </conditionalFormatting>
  <conditionalFormatting sqref="C175:D177">
    <cfRule type="containsText" dxfId="601" priority="123" operator="containsText" text="toujours cacher">
      <formula>NOT(ISERROR(SEARCH("toujours cacher",C175)))</formula>
    </cfRule>
  </conditionalFormatting>
  <conditionalFormatting sqref="C179:D180">
    <cfRule type="cellIs" dxfId="600" priority="119" operator="equal">
      <formula>"+"</formula>
    </cfRule>
    <cfRule type="cellIs" dxfId="599" priority="120" operator="equal">
      <formula>"x"</formula>
    </cfRule>
    <cfRule type="cellIs" dxfId="598" priority="121" operator="equal">
      <formula>"z"</formula>
    </cfRule>
    <cfRule type="cellIs" dxfId="597" priority="122" operator="equal">
      <formula>"masquer"</formula>
    </cfRule>
  </conditionalFormatting>
  <conditionalFormatting sqref="C179:D180">
    <cfRule type="containsText" dxfId="596" priority="118" operator="containsText" text="toujours cacher">
      <formula>NOT(ISERROR(SEARCH("toujours cacher",C179)))</formula>
    </cfRule>
  </conditionalFormatting>
  <conditionalFormatting sqref="C183:D183">
    <cfRule type="cellIs" dxfId="595" priority="114" operator="equal">
      <formula>"+"</formula>
    </cfRule>
    <cfRule type="cellIs" dxfId="594" priority="115" operator="equal">
      <formula>"x"</formula>
    </cfRule>
    <cfRule type="cellIs" dxfId="593" priority="116" operator="equal">
      <formula>"z"</formula>
    </cfRule>
    <cfRule type="cellIs" dxfId="592" priority="117" operator="equal">
      <formula>"masquer"</formula>
    </cfRule>
  </conditionalFormatting>
  <conditionalFormatting sqref="C183:D183">
    <cfRule type="containsText" dxfId="591" priority="113" operator="containsText" text="toujours cacher">
      <formula>NOT(ISERROR(SEARCH("toujours cacher",C183)))</formula>
    </cfRule>
  </conditionalFormatting>
  <conditionalFormatting sqref="C185:D185">
    <cfRule type="cellIs" dxfId="590" priority="109" operator="equal">
      <formula>"+"</formula>
    </cfRule>
    <cfRule type="cellIs" dxfId="589" priority="110" operator="equal">
      <formula>"x"</formula>
    </cfRule>
    <cfRule type="cellIs" dxfId="588" priority="111" operator="equal">
      <formula>"z"</formula>
    </cfRule>
    <cfRule type="cellIs" dxfId="587" priority="112" operator="equal">
      <formula>"masquer"</formula>
    </cfRule>
  </conditionalFormatting>
  <conditionalFormatting sqref="C185:D185">
    <cfRule type="containsText" dxfId="586" priority="108" operator="containsText" text="toujours cacher">
      <formula>NOT(ISERROR(SEARCH("toujours cacher",C185)))</formula>
    </cfRule>
  </conditionalFormatting>
  <conditionalFormatting sqref="C187:D187">
    <cfRule type="cellIs" dxfId="585" priority="104" operator="equal">
      <formula>"+"</formula>
    </cfRule>
    <cfRule type="cellIs" dxfId="584" priority="105" operator="equal">
      <formula>"x"</formula>
    </cfRule>
    <cfRule type="cellIs" dxfId="583" priority="106" operator="equal">
      <formula>"z"</formula>
    </cfRule>
    <cfRule type="cellIs" dxfId="582" priority="107" operator="equal">
      <formula>"masquer"</formula>
    </cfRule>
  </conditionalFormatting>
  <conditionalFormatting sqref="C187:D187">
    <cfRule type="containsText" dxfId="581" priority="103" operator="containsText" text="toujours cacher">
      <formula>NOT(ISERROR(SEARCH("toujours cacher",C187)))</formula>
    </cfRule>
  </conditionalFormatting>
  <conditionalFormatting sqref="C193:D195">
    <cfRule type="cellIs" dxfId="580" priority="99" operator="equal">
      <formula>"+"</formula>
    </cfRule>
    <cfRule type="cellIs" dxfId="579" priority="100" operator="equal">
      <formula>"x"</formula>
    </cfRule>
    <cfRule type="cellIs" dxfId="578" priority="101" operator="equal">
      <formula>"z"</formula>
    </cfRule>
    <cfRule type="cellIs" dxfId="577" priority="102" operator="equal">
      <formula>"masquer"</formula>
    </cfRule>
  </conditionalFormatting>
  <conditionalFormatting sqref="C193:D195">
    <cfRule type="containsText" dxfId="576" priority="98" operator="containsText" text="toujours cacher">
      <formula>NOT(ISERROR(SEARCH("toujours cacher",C193)))</formula>
    </cfRule>
  </conditionalFormatting>
  <conditionalFormatting sqref="C47:D47">
    <cfRule type="cellIs" dxfId="575" priority="90" operator="equal">
      <formula>"+"</formula>
    </cfRule>
    <cfRule type="cellIs" dxfId="574" priority="91" operator="equal">
      <formula>"x"</formula>
    </cfRule>
    <cfRule type="cellIs" dxfId="573" priority="92" operator="equal">
      <formula>"z"</formula>
    </cfRule>
    <cfRule type="cellIs" dxfId="572" priority="93" operator="equal">
      <formula>"masquer"</formula>
    </cfRule>
  </conditionalFormatting>
  <conditionalFormatting sqref="D91">
    <cfRule type="cellIs" dxfId="571" priority="86" operator="equal">
      <formula>"+"</formula>
    </cfRule>
    <cfRule type="cellIs" dxfId="570" priority="87" operator="equal">
      <formula>"x"</formula>
    </cfRule>
    <cfRule type="cellIs" dxfId="569" priority="88" operator="equal">
      <formula>"z"</formula>
    </cfRule>
    <cfRule type="cellIs" dxfId="568" priority="89" operator="equal">
      <formula>"masquer"</formula>
    </cfRule>
  </conditionalFormatting>
  <conditionalFormatting sqref="D91">
    <cfRule type="containsText" dxfId="567" priority="85" operator="containsText" text="toujours cacher">
      <formula>NOT(ISERROR(SEARCH("toujours cacher",D91)))</formula>
    </cfRule>
  </conditionalFormatting>
  <conditionalFormatting sqref="D107">
    <cfRule type="cellIs" dxfId="566" priority="81" operator="equal">
      <formula>"+"</formula>
    </cfRule>
    <cfRule type="cellIs" dxfId="565" priority="82" operator="equal">
      <formula>"x"</formula>
    </cfRule>
    <cfRule type="cellIs" dxfId="564" priority="83" operator="equal">
      <formula>"z"</formula>
    </cfRule>
    <cfRule type="cellIs" dxfId="563" priority="84" operator="equal">
      <formula>"masquer"</formula>
    </cfRule>
  </conditionalFormatting>
  <conditionalFormatting sqref="D118">
    <cfRule type="cellIs" dxfId="562" priority="77" operator="equal">
      <formula>"+"</formula>
    </cfRule>
    <cfRule type="cellIs" dxfId="561" priority="78" operator="equal">
      <formula>"x"</formula>
    </cfRule>
    <cfRule type="cellIs" dxfId="560" priority="79" operator="equal">
      <formula>"z"</formula>
    </cfRule>
    <cfRule type="cellIs" dxfId="559" priority="80" operator="equal">
      <formula>"masquer"</formula>
    </cfRule>
  </conditionalFormatting>
  <conditionalFormatting sqref="D122">
    <cfRule type="cellIs" dxfId="558" priority="73" operator="equal">
      <formula>"+"</formula>
    </cfRule>
    <cfRule type="cellIs" dxfId="557" priority="74" operator="equal">
      <formula>"x"</formula>
    </cfRule>
    <cfRule type="cellIs" dxfId="556" priority="75" operator="equal">
      <formula>"z"</formula>
    </cfRule>
    <cfRule type="cellIs" dxfId="555" priority="76" operator="equal">
      <formula>"masquer"</formula>
    </cfRule>
  </conditionalFormatting>
  <conditionalFormatting sqref="D127">
    <cfRule type="cellIs" dxfId="554" priority="65" operator="equal">
      <formula>"+"</formula>
    </cfRule>
    <cfRule type="cellIs" dxfId="553" priority="66" operator="equal">
      <formula>"x"</formula>
    </cfRule>
    <cfRule type="cellIs" dxfId="552" priority="67" operator="equal">
      <formula>"z"</formula>
    </cfRule>
    <cfRule type="cellIs" dxfId="551" priority="68" operator="equal">
      <formula>"masquer"</formula>
    </cfRule>
  </conditionalFormatting>
  <conditionalFormatting sqref="C139">
    <cfRule type="cellIs" dxfId="550" priority="61" operator="equal">
      <formula>"+"</formula>
    </cfRule>
    <cfRule type="cellIs" dxfId="549" priority="62" operator="equal">
      <formula>"x"</formula>
    </cfRule>
    <cfRule type="cellIs" dxfId="548" priority="63" operator="equal">
      <formula>"z"</formula>
    </cfRule>
    <cfRule type="cellIs" dxfId="547" priority="64" operator="equal">
      <formula>"masquer"</formula>
    </cfRule>
  </conditionalFormatting>
  <conditionalFormatting sqref="D139">
    <cfRule type="cellIs" dxfId="546" priority="57" operator="equal">
      <formula>"+"</formula>
    </cfRule>
    <cfRule type="cellIs" dxfId="545" priority="58" operator="equal">
      <formula>"x"</formula>
    </cfRule>
    <cfRule type="cellIs" dxfId="544" priority="59" operator="equal">
      <formula>"z"</formula>
    </cfRule>
    <cfRule type="cellIs" dxfId="543" priority="60" operator="equal">
      <formula>"masquer"</formula>
    </cfRule>
  </conditionalFormatting>
  <conditionalFormatting sqref="D155">
    <cfRule type="cellIs" dxfId="542" priority="53" operator="equal">
      <formula>"+"</formula>
    </cfRule>
    <cfRule type="cellIs" dxfId="541" priority="54" operator="equal">
      <formula>"x"</formula>
    </cfRule>
    <cfRule type="cellIs" dxfId="540" priority="55" operator="equal">
      <formula>"z"</formula>
    </cfRule>
    <cfRule type="cellIs" dxfId="539" priority="56" operator="equal">
      <formula>"masquer"</formula>
    </cfRule>
  </conditionalFormatting>
  <conditionalFormatting sqref="C17">
    <cfRule type="cellIs" dxfId="538" priority="49" operator="equal">
      <formula>"+"</formula>
    </cfRule>
    <cfRule type="cellIs" dxfId="537" priority="50" operator="equal">
      <formula>"x"</formula>
    </cfRule>
    <cfRule type="cellIs" dxfId="536" priority="51" operator="equal">
      <formula>"z"</formula>
    </cfRule>
    <cfRule type="cellIs" dxfId="535" priority="52" operator="equal">
      <formula>"masquer"</formula>
    </cfRule>
  </conditionalFormatting>
  <conditionalFormatting sqref="D17">
    <cfRule type="cellIs" dxfId="534" priority="45" operator="equal">
      <formula>"+"</formula>
    </cfRule>
    <cfRule type="cellIs" dxfId="533" priority="46" operator="equal">
      <formula>"x"</formula>
    </cfRule>
    <cfRule type="cellIs" dxfId="532" priority="47" operator="equal">
      <formula>"z"</formula>
    </cfRule>
    <cfRule type="cellIs" dxfId="531" priority="48" operator="equal">
      <formula>"masquer"</formula>
    </cfRule>
  </conditionalFormatting>
  <conditionalFormatting sqref="C84">
    <cfRule type="cellIs" dxfId="530" priority="41" operator="equal">
      <formula>"+"</formula>
    </cfRule>
    <cfRule type="cellIs" dxfId="529" priority="42" operator="equal">
      <formula>"x"</formula>
    </cfRule>
    <cfRule type="cellIs" dxfId="528" priority="43" operator="equal">
      <formula>"z"</formula>
    </cfRule>
    <cfRule type="cellIs" dxfId="527" priority="44" operator="equal">
      <formula>"masquer"</formula>
    </cfRule>
  </conditionalFormatting>
  <conditionalFormatting sqref="D84">
    <cfRule type="cellIs" dxfId="526" priority="37" operator="equal">
      <formula>"+"</formula>
    </cfRule>
    <cfRule type="cellIs" dxfId="525" priority="38" operator="equal">
      <formula>"x"</formula>
    </cfRule>
    <cfRule type="cellIs" dxfId="524" priority="39" operator="equal">
      <formula>"z"</formula>
    </cfRule>
    <cfRule type="cellIs" dxfId="523" priority="40" operator="equal">
      <formula>"masquer"</formula>
    </cfRule>
  </conditionalFormatting>
  <conditionalFormatting sqref="C153">
    <cfRule type="cellIs" dxfId="522" priority="33" operator="equal">
      <formula>"+"</formula>
    </cfRule>
    <cfRule type="cellIs" dxfId="521" priority="34" operator="equal">
      <formula>"x"</formula>
    </cfRule>
    <cfRule type="cellIs" dxfId="520" priority="35" operator="equal">
      <formula>"z"</formula>
    </cfRule>
    <cfRule type="cellIs" dxfId="519" priority="36" operator="equal">
      <formula>"masquer"</formula>
    </cfRule>
  </conditionalFormatting>
  <conditionalFormatting sqref="D153">
    <cfRule type="cellIs" dxfId="518" priority="29" operator="equal">
      <formula>"+"</formula>
    </cfRule>
    <cfRule type="cellIs" dxfId="517" priority="30" operator="equal">
      <formula>"x"</formula>
    </cfRule>
    <cfRule type="cellIs" dxfId="516" priority="31" operator="equal">
      <formula>"z"</formula>
    </cfRule>
    <cfRule type="cellIs" dxfId="515" priority="32" operator="equal">
      <formula>"masquer"</formula>
    </cfRule>
  </conditionalFormatting>
  <conditionalFormatting sqref="C2:D2">
    <cfRule type="cellIs" dxfId="514" priority="25" operator="equal">
      <formula>"x"</formula>
    </cfRule>
    <cfRule type="cellIs" dxfId="513" priority="26" operator="equal">
      <formula>"z"</formula>
    </cfRule>
    <cfRule type="cellIs" dxfId="512" priority="27" operator="equal">
      <formula>"masquer"</formula>
    </cfRule>
  </conditionalFormatting>
  <dataValidations count="1">
    <dataValidation type="list" allowBlank="1" showInputMessage="1" showErrorMessage="1" sqref="A3:A196" xr:uid="{6464FCA4-2300-4B29-9E72-CEB809485C80}">
      <formula1>ABREVIATION</formula1>
    </dataValidation>
  </dataValidations>
  <pageMargins left="0.11811023622047245" right="0.11811023622047245" top="0.59055118110236227" bottom="0.19685039370078741" header="0.19685039370078741" footer="0.31496062992125984"/>
  <pageSetup paperSize="9" scale="15" fitToHeight="0" orientation="portrait" horizontalDpi="4294967293" r:id="rId1"/>
  <headerFooter>
    <oddHeader>&amp;R&amp;8Page &amp;P/&amp;N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2">
    <tabColor theme="6" tint="0.59999389629810485"/>
    <pageSetUpPr fitToPage="1"/>
  </sheetPr>
  <dimension ref="A1:K100"/>
  <sheetViews>
    <sheetView showGridLines="0" zoomScale="110" zoomScaleNormal="110" workbookViewId="0">
      <pane ySplit="2" topLeftCell="A3" activePane="bottomLeft" state="frozen"/>
      <selection activeCell="O22" sqref="O22"/>
      <selection pane="bottomLeft" activeCell="E17" sqref="E17"/>
    </sheetView>
  </sheetViews>
  <sheetFormatPr baseColWidth="10" defaultColWidth="11.42578125" defaultRowHeight="12.75"/>
  <cols>
    <col min="1" max="1" width="7.28515625" style="27" hidden="1" customWidth="1"/>
    <col min="2" max="2" width="7.28515625" style="14" hidden="1" customWidth="1"/>
    <col min="3" max="3" width="16" style="163" hidden="1" customWidth="1"/>
    <col min="4" max="4" width="18" style="163" hidden="1" customWidth="1"/>
    <col min="5" max="5" width="161.7109375" style="28" bestFit="1" customWidth="1"/>
    <col min="6" max="6" width="138" style="29" hidden="1" customWidth="1"/>
    <col min="7" max="7" width="28.28515625" style="30" hidden="1" customWidth="1"/>
    <col min="8" max="8" width="7.28515625" style="30" hidden="1" customWidth="1"/>
    <col min="9" max="9" width="40.85546875" style="30" hidden="1" customWidth="1"/>
    <col min="10" max="10" width="15.7109375" style="30" hidden="1" customWidth="1"/>
    <col min="11" max="11" width="15.7109375" style="38" bestFit="1" customWidth="1"/>
    <col min="12" max="16384" width="11.42578125" style="2"/>
  </cols>
  <sheetData>
    <row r="1" spans="1:11" s="434" customFormat="1" ht="26.25" thickBot="1">
      <c r="A1" s="432"/>
      <c r="B1" s="433"/>
      <c r="C1" s="433"/>
      <c r="D1" s="433"/>
      <c r="E1" s="435" t="s">
        <v>3972</v>
      </c>
      <c r="F1" s="435" t="s">
        <v>3971</v>
      </c>
      <c r="G1" s="436" t="s">
        <v>1659</v>
      </c>
      <c r="H1" s="436"/>
      <c r="I1" s="436"/>
      <c r="J1" s="436" t="s">
        <v>1</v>
      </c>
      <c r="K1" s="437"/>
    </row>
    <row r="2" spans="1:11" ht="27" thickTop="1" thickBot="1">
      <c r="A2" s="88" t="s">
        <v>3276</v>
      </c>
      <c r="B2" s="88" t="s">
        <v>249</v>
      </c>
      <c r="C2" s="164" t="s">
        <v>697</v>
      </c>
      <c r="D2" s="164" t="s">
        <v>1764</v>
      </c>
      <c r="E2" s="294" t="s">
        <v>4155</v>
      </c>
      <c r="F2" s="294" t="s">
        <v>4156</v>
      </c>
      <c r="G2" s="306" t="s">
        <v>415</v>
      </c>
      <c r="H2" s="307" t="s">
        <v>416</v>
      </c>
      <c r="I2" s="307" t="s">
        <v>417</v>
      </c>
      <c r="J2" s="308"/>
      <c r="K2" s="293" t="s">
        <v>3310</v>
      </c>
    </row>
    <row r="3" spans="1:11" ht="13.5" thickTop="1">
      <c r="A3" s="231" t="s">
        <v>1507</v>
      </c>
      <c r="B3" s="243" t="str">
        <f>IF(ISERROR(VLOOKUP(A3,TABLES!$A$2:$B$10,2,0)),"",VLOOKUP(A3,TABLES!$A$2:$B$10,2,0))</f>
        <v>▐</v>
      </c>
      <c r="C3" s="403" t="str">
        <f>IF(C4="x","z","")</f>
        <v/>
      </c>
      <c r="D3" s="403" t="str">
        <f>IF(D4="x","z","")</f>
        <v/>
      </c>
      <c r="E3" s="64" t="s">
        <v>1654</v>
      </c>
      <c r="F3" s="64" t="s">
        <v>1655</v>
      </c>
      <c r="G3" s="64"/>
      <c r="H3" s="64"/>
      <c r="I3" s="64"/>
      <c r="J3" s="64"/>
      <c r="K3" s="309" t="s">
        <v>222</v>
      </c>
    </row>
    <row r="4" spans="1:11" ht="13.5" thickBot="1">
      <c r="A4" s="231" t="s">
        <v>1505</v>
      </c>
      <c r="B4" s="243" t="str">
        <f>IF(ISERROR(VLOOKUP(A4,TABLES!$A$2:$B$10,2,0)),"",VLOOKUP(A4,TABLES!$A$2:$B$10,2,0))</f>
        <v>■</v>
      </c>
      <c r="C4" s="208"/>
      <c r="D4" s="208"/>
      <c r="E4" s="275" t="s">
        <v>1181</v>
      </c>
      <c r="F4" s="175" t="s">
        <v>1092</v>
      </c>
      <c r="G4" s="310" t="s">
        <v>7</v>
      </c>
      <c r="H4" s="272"/>
      <c r="I4" s="310" t="str">
        <f t="shared" ref="I4" si="0">IF(G4&lt;&gt;"",IF(H4&lt;&gt;"",G4&amp;" ; "&amp;IFERROR(IF(SEARCH(" ; ",G4)&gt;0,SUBSTITUTE(G4," ; ","_N ; ")&amp;"_N"),IFERROR(IF(SEARCH(" ;",G4)&gt;0,SUBSTITUTE(G4," ;","_N  ; ")&amp;"_N"),IFERROR(IF(SEARCH(";",G4)&gt;0,SUBSTITUTE(G4,";","_N  ; ")&amp;"_N"),G4&amp;"_N"))),G4),"")</f>
        <v>AQ_MODVIE_QuiRemp</v>
      </c>
      <c r="J4" s="220" t="s">
        <v>6</v>
      </c>
      <c r="K4" s="215" t="s">
        <v>222</v>
      </c>
    </row>
    <row r="5" spans="1:11">
      <c r="A5" s="248" t="s">
        <v>1507</v>
      </c>
      <c r="B5" s="243" t="str">
        <f>IF(ISERROR(VLOOKUP(A5,TABLES!$A$2:$B$10,2,0)),"",VLOOKUP(A5,TABLES!$A$2:$B$10,2,0))</f>
        <v>▐</v>
      </c>
      <c r="C5" s="403" t="str">
        <f>IF(COUNTIF(C6:C61,"x"),"z","")</f>
        <v/>
      </c>
      <c r="D5" s="403" t="str">
        <f>IF(COUNTIF(D6:D61,"x"),"z","")</f>
        <v/>
      </c>
      <c r="E5" s="64" t="s">
        <v>1679</v>
      </c>
      <c r="F5" s="64" t="s">
        <v>1680</v>
      </c>
      <c r="G5" s="64"/>
      <c r="H5" s="64"/>
      <c r="I5" s="64" t="str">
        <f t="shared" ref="I5:I33" si="1">IF(G5&lt;&gt;"",IF(H5&lt;&gt;"",G5&amp;" ; "&amp;IFERROR(IF(SEARCH(" ; ",G5)&gt;0,SUBSTITUTE(G5," ; ","_N ; ")&amp;"_N"),IFERROR(IF(SEARCH(" ;",G5)&gt;0,SUBSTITUTE(G5," ;","_N  ; ")&amp;"_N"),IFERROR(IF(SEARCH(";",G5)&gt;0,SUBSTITUTE(G5,";","_N  ; ")&amp;"_N"),G5&amp;"_N"))),G5),"")</f>
        <v/>
      </c>
      <c r="J5" s="64"/>
      <c r="K5" s="309" t="s">
        <v>222</v>
      </c>
    </row>
    <row r="6" spans="1:11" ht="22.5">
      <c r="A6" s="248" t="s">
        <v>1505</v>
      </c>
      <c r="B6" s="243" t="str">
        <f>IF(ISERROR(VLOOKUP(A6,TABLES!$A$2:$B$10,2,0)),"",VLOOKUP(A6,TABLES!$A$2:$B$10,2,0))</f>
        <v>■</v>
      </c>
      <c r="C6" s="208"/>
      <c r="D6" s="208"/>
      <c r="E6" s="295" t="s">
        <v>3087</v>
      </c>
      <c r="F6" s="295" t="s">
        <v>4315</v>
      </c>
      <c r="G6" s="310" t="s">
        <v>2597</v>
      </c>
      <c r="H6" s="311"/>
      <c r="I6" s="310" t="str">
        <f t="shared" si="1"/>
        <v>AQ_CAPRESP_Etat5ans</v>
      </c>
      <c r="J6" s="312" t="s">
        <v>131</v>
      </c>
      <c r="K6" s="313">
        <v>1</v>
      </c>
    </row>
    <row r="7" spans="1:11">
      <c r="A7" s="248" t="s">
        <v>1505</v>
      </c>
      <c r="B7" s="243" t="str">
        <f>IF(ISERROR(VLOOKUP(A7,TABLES!$A$2:$B$10,2,0)),"",VLOOKUP(A7,TABLES!$A$2:$B$10,2,0))</f>
        <v>■</v>
      </c>
      <c r="C7" s="208"/>
      <c r="D7" s="208"/>
      <c r="E7" s="295" t="s">
        <v>3052</v>
      </c>
      <c r="F7" s="295" t="s">
        <v>3112</v>
      </c>
      <c r="G7" s="314" t="s">
        <v>1681</v>
      </c>
      <c r="H7" s="315" t="s">
        <v>222</v>
      </c>
      <c r="I7" s="314" t="str">
        <f t="shared" si="1"/>
        <v>AQ_CAPRESP_Siffle ; AQ_CAPRESP_Siffle_N</v>
      </c>
      <c r="J7" s="312" t="s">
        <v>131</v>
      </c>
      <c r="K7" s="36">
        <v>2</v>
      </c>
    </row>
    <row r="8" spans="1:11">
      <c r="A8" s="248" t="s">
        <v>1508</v>
      </c>
      <c r="B8" s="243" t="str">
        <f>IF(ISERROR(VLOOKUP(A8,TABLES!$A$2:$B$10,2,0)),"",VLOOKUP(A8,TABLES!$A$2:$B$10,2,0))</f>
        <v>□</v>
      </c>
      <c r="C8" s="316" t="str">
        <f>IF($C$7="x","x","")</f>
        <v/>
      </c>
      <c r="D8" s="316" t="str">
        <f>IF($D$7="x","x","")</f>
        <v/>
      </c>
      <c r="E8" s="296" t="s">
        <v>3053</v>
      </c>
      <c r="F8" s="296" t="s">
        <v>3113</v>
      </c>
      <c r="G8" s="314" t="s">
        <v>1682</v>
      </c>
      <c r="H8" s="315" t="s">
        <v>222</v>
      </c>
      <c r="I8" s="314" t="str">
        <f t="shared" si="1"/>
        <v>AQ_CAPRESP_SiffleEssouf ; AQ_CAPRESP_SiffleEssouf_N</v>
      </c>
      <c r="J8" s="312" t="s">
        <v>131</v>
      </c>
      <c r="K8" s="36">
        <v>2</v>
      </c>
    </row>
    <row r="9" spans="1:11">
      <c r="A9" s="248" t="s">
        <v>1508</v>
      </c>
      <c r="B9" s="243" t="str">
        <f>IF(ISERROR(VLOOKUP(A9,TABLES!$A$2:$B$10,2,0)),"",VLOOKUP(A9,TABLES!$A$2:$B$10,2,0))</f>
        <v>□</v>
      </c>
      <c r="C9" s="316" t="str">
        <f>IF($C$7="x","x","")</f>
        <v/>
      </c>
      <c r="D9" s="316" t="str">
        <f>IF($D$7="x","x","")</f>
        <v/>
      </c>
      <c r="E9" s="296" t="s">
        <v>3054</v>
      </c>
      <c r="F9" s="296" t="s">
        <v>4316</v>
      </c>
      <c r="G9" s="314" t="s">
        <v>1683</v>
      </c>
      <c r="H9" s="315" t="s">
        <v>222</v>
      </c>
      <c r="I9" s="314" t="str">
        <f t="shared" si="1"/>
        <v>AQ_CAPRESP_SiffleEnrhum ; AQ_CAPRESP_SiffleEnrhum_N</v>
      </c>
      <c r="J9" s="312" t="s">
        <v>131</v>
      </c>
      <c r="K9" s="36">
        <v>2</v>
      </c>
    </row>
    <row r="10" spans="1:11">
      <c r="A10" s="248" t="s">
        <v>1505</v>
      </c>
      <c r="B10" s="243" t="str">
        <f>IF(ISERROR(VLOOKUP(A10,TABLES!$A$2:$B$10,2,0)),"",VLOOKUP(A10,TABLES!$A$2:$B$10,2,0))</f>
        <v>■</v>
      </c>
      <c r="C10" s="317"/>
      <c r="D10" s="317"/>
      <c r="E10" s="297" t="s">
        <v>3055</v>
      </c>
      <c r="F10" s="297" t="s">
        <v>3114</v>
      </c>
      <c r="G10" s="314" t="s">
        <v>1684</v>
      </c>
      <c r="H10" s="315" t="s">
        <v>222</v>
      </c>
      <c r="I10" s="314" t="str">
        <f t="shared" si="1"/>
        <v>AQ_CAPRESP_ReveilGenResp ; AQ_CAPRESP_ReveilGenResp_N</v>
      </c>
      <c r="J10" s="312" t="s">
        <v>131</v>
      </c>
      <c r="K10" s="313">
        <v>3</v>
      </c>
    </row>
    <row r="11" spans="1:11">
      <c r="A11" s="248" t="s">
        <v>1505</v>
      </c>
      <c r="B11" s="243" t="str">
        <f>IF(ISERROR(VLOOKUP(A11,TABLES!$A$2:$B$10,2,0)),"",VLOOKUP(A11,TABLES!$A$2:$B$10,2,0))</f>
        <v>■</v>
      </c>
      <c r="C11" s="317"/>
      <c r="D11" s="317"/>
      <c r="E11" s="297" t="s">
        <v>3056</v>
      </c>
      <c r="F11" s="297" t="s">
        <v>3115</v>
      </c>
      <c r="G11" s="314" t="s">
        <v>1685</v>
      </c>
      <c r="H11" s="315" t="s">
        <v>222</v>
      </c>
      <c r="I11" s="314" t="str">
        <f t="shared" si="1"/>
        <v>AQ_CAPRESP_EssoufRepos ; AQ_CAPRESP_EssoufRepos_N</v>
      </c>
      <c r="J11" s="312" t="s">
        <v>131</v>
      </c>
      <c r="K11" s="36">
        <v>4</v>
      </c>
    </row>
    <row r="12" spans="1:11">
      <c r="A12" s="248" t="s">
        <v>1505</v>
      </c>
      <c r="B12" s="243" t="str">
        <f>IF(ISERROR(VLOOKUP(A12,TABLES!$A$2:$B$10,2,0)),"",VLOOKUP(A12,TABLES!$A$2:$B$10,2,0))</f>
        <v>■</v>
      </c>
      <c r="C12" s="317"/>
      <c r="D12" s="317"/>
      <c r="E12" s="297" t="s">
        <v>3057</v>
      </c>
      <c r="F12" s="297" t="s">
        <v>3116</v>
      </c>
      <c r="G12" s="314" t="s">
        <v>1686</v>
      </c>
      <c r="H12" s="315" t="s">
        <v>222</v>
      </c>
      <c r="I12" s="314" t="str">
        <f t="shared" si="1"/>
        <v>AQ_CAPRESP_EssoufEff ; AQ_CAPRESP_EssoufEff_N</v>
      </c>
      <c r="J12" s="312" t="s">
        <v>131</v>
      </c>
      <c r="K12" s="313">
        <v>5</v>
      </c>
    </row>
    <row r="13" spans="1:11">
      <c r="A13" s="248" t="s">
        <v>1505</v>
      </c>
      <c r="B13" s="243" t="str">
        <f>IF(ISERROR(VLOOKUP(A13,TABLES!$A$2:$B$10,2,0)),"",VLOOKUP(A13,TABLES!$A$2:$B$10,2,0))</f>
        <v>■</v>
      </c>
      <c r="C13" s="317"/>
      <c r="D13" s="317"/>
      <c r="E13" s="297" t="s">
        <v>3058</v>
      </c>
      <c r="F13" s="297" t="s">
        <v>3117</v>
      </c>
      <c r="G13" s="314" t="s">
        <v>1687</v>
      </c>
      <c r="H13" s="315" t="s">
        <v>222</v>
      </c>
      <c r="I13" s="314" t="str">
        <f t="shared" si="1"/>
        <v>AQ_CAPRESP_ReveilEssouf ; AQ_CAPRESP_ReveilEssouf_N</v>
      </c>
      <c r="J13" s="312" t="s">
        <v>131</v>
      </c>
      <c r="K13" s="36">
        <v>6</v>
      </c>
    </row>
    <row r="14" spans="1:11">
      <c r="A14" s="248" t="s">
        <v>1505</v>
      </c>
      <c r="B14" s="243" t="str">
        <f>IF(ISERROR(VLOOKUP(A14,TABLES!$A$2:$B$10,2,0)),"",VLOOKUP(A14,TABLES!$A$2:$B$10,2,0))</f>
        <v>■</v>
      </c>
      <c r="C14" s="317"/>
      <c r="D14" s="317"/>
      <c r="E14" s="297" t="s">
        <v>3059</v>
      </c>
      <c r="F14" s="297" t="s">
        <v>3118</v>
      </c>
      <c r="G14" s="314" t="s">
        <v>1688</v>
      </c>
      <c r="H14" s="315" t="s">
        <v>222</v>
      </c>
      <c r="I14" s="314" t="str">
        <f t="shared" si="1"/>
        <v>AQ_CAPRESP_ReveilToux ; AQ_CAPRESP_ReveilToux_N</v>
      </c>
      <c r="J14" s="312" t="s">
        <v>131</v>
      </c>
      <c r="K14" s="313">
        <v>7</v>
      </c>
    </row>
    <row r="15" spans="1:11">
      <c r="A15" s="248" t="s">
        <v>1505</v>
      </c>
      <c r="B15" s="243" t="str">
        <f>IF(ISERROR(VLOOKUP(A15,TABLES!$A$2:$B$10,2,0)),"",VLOOKUP(A15,TABLES!$A$2:$B$10,2,0))</f>
        <v>■</v>
      </c>
      <c r="C15" s="208"/>
      <c r="D15" s="208"/>
      <c r="E15" s="297" t="s">
        <v>3060</v>
      </c>
      <c r="F15" s="297" t="s">
        <v>3119</v>
      </c>
      <c r="G15" s="314" t="s">
        <v>1689</v>
      </c>
      <c r="H15" s="315" t="s">
        <v>222</v>
      </c>
      <c r="I15" s="314" t="str">
        <f t="shared" si="1"/>
        <v>AQ_CAPRESP_TouxLeve ; AQ_CAPRESP_TouxLeve_N</v>
      </c>
      <c r="J15" s="312" t="s">
        <v>131</v>
      </c>
      <c r="K15" s="36">
        <v>8</v>
      </c>
    </row>
    <row r="16" spans="1:11">
      <c r="A16" s="248" t="s">
        <v>1508</v>
      </c>
      <c r="B16" s="243" t="str">
        <f>IF(ISERROR(VLOOKUP(A16,TABLES!$A$2:$B$10,2,0)),"",VLOOKUP(A16,TABLES!$A$2:$B$10,2,0))</f>
        <v>□</v>
      </c>
      <c r="C16" s="212" t="str">
        <f>IF(C15="x","x","")</f>
        <v/>
      </c>
      <c r="D16" s="212" t="str">
        <f>IF(D15="x","x","")</f>
        <v/>
      </c>
      <c r="E16" s="297" t="s">
        <v>3061</v>
      </c>
      <c r="F16" s="297" t="s">
        <v>3120</v>
      </c>
      <c r="G16" s="314" t="s">
        <v>1690</v>
      </c>
      <c r="H16" s="315" t="s">
        <v>222</v>
      </c>
      <c r="I16" s="314" t="str">
        <f t="shared" si="1"/>
        <v>AQ_CAPRESP_TouxLeve3mois ; AQ_CAPRESP_TouxLeve3mois_N</v>
      </c>
      <c r="J16" s="312"/>
      <c r="K16" s="36">
        <v>8</v>
      </c>
    </row>
    <row r="17" spans="1:11">
      <c r="A17" s="248" t="s">
        <v>1505</v>
      </c>
      <c r="B17" s="243" t="str">
        <f>IF(ISERROR(VLOOKUP(A17,TABLES!$A$2:$B$10,2,0)),"",VLOOKUP(A17,TABLES!$A$2:$B$10,2,0))</f>
        <v>■</v>
      </c>
      <c r="C17" s="208"/>
      <c r="D17" s="208"/>
      <c r="E17" s="297" t="s">
        <v>3062</v>
      </c>
      <c r="F17" s="297" t="s">
        <v>3121</v>
      </c>
      <c r="G17" s="314" t="s">
        <v>1691</v>
      </c>
      <c r="H17" s="315" t="s">
        <v>222</v>
      </c>
      <c r="I17" s="314" t="str">
        <f t="shared" si="1"/>
        <v>AQ_CAPRESP_TouxHab ; AQ_CAPRESP_TouxHab_N</v>
      </c>
      <c r="J17" s="312" t="s">
        <v>131</v>
      </c>
      <c r="K17" s="313">
        <v>9</v>
      </c>
    </row>
    <row r="18" spans="1:11">
      <c r="A18" s="248" t="s">
        <v>1508</v>
      </c>
      <c r="B18" s="243" t="str">
        <f>IF(ISERROR(VLOOKUP(A18,TABLES!$A$2:$B$10,2,0)),"",VLOOKUP(A18,TABLES!$A$2:$B$10,2,0))</f>
        <v>□</v>
      </c>
      <c r="C18" s="212" t="str">
        <f t="shared" ref="C18" si="2">IF(C17="x","x","")</f>
        <v/>
      </c>
      <c r="D18" s="212" t="str">
        <f t="shared" ref="D18" si="3">IF(D17="x","x","")</f>
        <v/>
      </c>
      <c r="E18" s="297" t="s">
        <v>3063</v>
      </c>
      <c r="F18" s="297" t="s">
        <v>3120</v>
      </c>
      <c r="G18" s="314" t="s">
        <v>1692</v>
      </c>
      <c r="H18" s="315" t="s">
        <v>222</v>
      </c>
      <c r="I18" s="314" t="str">
        <f t="shared" si="1"/>
        <v>AQ_CAPRESP_TouxHab3mois ; AQ_CAPRESP_TouxHab3mois_N</v>
      </c>
      <c r="J18" s="312" t="s">
        <v>131</v>
      </c>
      <c r="K18" s="313">
        <v>9</v>
      </c>
    </row>
    <row r="19" spans="1:11">
      <c r="A19" s="248" t="s">
        <v>1505</v>
      </c>
      <c r="B19" s="243" t="str">
        <f>IF(ISERROR(VLOOKUP(A19,TABLES!$A$2:$B$10,2,0)),"",VLOOKUP(A19,TABLES!$A$2:$B$10,2,0))</f>
        <v>■</v>
      </c>
      <c r="C19" s="208"/>
      <c r="D19" s="208"/>
      <c r="E19" s="297" t="s">
        <v>3064</v>
      </c>
      <c r="F19" s="297" t="s">
        <v>3122</v>
      </c>
      <c r="G19" s="314" t="s">
        <v>1693</v>
      </c>
      <c r="H19" s="315" t="s">
        <v>222</v>
      </c>
      <c r="I19" s="314" t="str">
        <f t="shared" si="1"/>
        <v>AQ_CAPRESP_CrachLev ; AQ_CAPRESP_CrachLev_N</v>
      </c>
      <c r="J19" s="312" t="s">
        <v>131</v>
      </c>
      <c r="K19" s="36">
        <v>10</v>
      </c>
    </row>
    <row r="20" spans="1:11">
      <c r="A20" s="248" t="s">
        <v>1508</v>
      </c>
      <c r="B20" s="243" t="str">
        <f>IF(ISERROR(VLOOKUP(A20,TABLES!$A$2:$B$10,2,0)),"",VLOOKUP(A20,TABLES!$A$2:$B$10,2,0))</f>
        <v>□</v>
      </c>
      <c r="C20" s="212" t="str">
        <f t="shared" ref="C20" si="4">IF(C19="x","x","")</f>
        <v/>
      </c>
      <c r="D20" s="212" t="str">
        <f t="shared" ref="D20" si="5">IF(D19="x","x","")</f>
        <v/>
      </c>
      <c r="E20" s="297" t="s">
        <v>3065</v>
      </c>
      <c r="F20" s="297" t="s">
        <v>3123</v>
      </c>
      <c r="G20" s="314" t="s">
        <v>1694</v>
      </c>
      <c r="H20" s="315" t="s">
        <v>222</v>
      </c>
      <c r="I20" s="314" t="str">
        <f t="shared" si="1"/>
        <v>AQ_CAPRESP_CrachLev3mois ; AQ_CAPRESP_CrachLev3mois_N</v>
      </c>
      <c r="J20" s="312"/>
      <c r="K20" s="36">
        <v>10</v>
      </c>
    </row>
    <row r="21" spans="1:11" ht="22.5">
      <c r="A21" s="248" t="s">
        <v>1505</v>
      </c>
      <c r="B21" s="243" t="str">
        <f>IF(ISERROR(VLOOKUP(A21,TABLES!$A$2:$B$10,2,0)),"",VLOOKUP(A21,TABLES!$A$2:$B$10,2,0))</f>
        <v>■</v>
      </c>
      <c r="C21" s="208"/>
      <c r="D21" s="208"/>
      <c r="E21" s="295" t="s">
        <v>3066</v>
      </c>
      <c r="F21" s="295" t="s">
        <v>3124</v>
      </c>
      <c r="G21" s="314" t="s">
        <v>1695</v>
      </c>
      <c r="H21" s="315" t="s">
        <v>222</v>
      </c>
      <c r="I21" s="314" t="str">
        <f t="shared" si="1"/>
        <v>AQ_CAPRESP_CrachHab ; AQ_CAPRESP_CrachHab_N</v>
      </c>
      <c r="J21" s="312" t="s">
        <v>131</v>
      </c>
      <c r="K21" s="313">
        <v>11</v>
      </c>
    </row>
    <row r="22" spans="1:11">
      <c r="A22" s="248" t="s">
        <v>1508</v>
      </c>
      <c r="B22" s="243" t="str">
        <f>IF(ISERROR(VLOOKUP(A22,TABLES!$A$2:$B$10,2,0)),"",VLOOKUP(A22,TABLES!$A$2:$B$10,2,0))</f>
        <v>□</v>
      </c>
      <c r="C22" s="212" t="str">
        <f t="shared" ref="C22:D22" si="6">IF(C21="x","x","")</f>
        <v/>
      </c>
      <c r="D22" s="212" t="str">
        <f t="shared" si="6"/>
        <v/>
      </c>
      <c r="E22" s="297" t="s">
        <v>3067</v>
      </c>
      <c r="F22" s="297" t="s">
        <v>3123</v>
      </c>
      <c r="G22" s="314" t="s">
        <v>1696</v>
      </c>
      <c r="H22" s="315" t="s">
        <v>222</v>
      </c>
      <c r="I22" s="314" t="str">
        <f t="shared" si="1"/>
        <v>AQ_CAPRESP_CrachHab3mois ; AQ_CAPRESP_CrachHab3mois_N</v>
      </c>
      <c r="J22" s="312" t="s">
        <v>131</v>
      </c>
      <c r="K22" s="313">
        <v>11</v>
      </c>
    </row>
    <row r="23" spans="1:11">
      <c r="A23" s="248" t="s">
        <v>1505</v>
      </c>
      <c r="B23" s="243" t="str">
        <f>IF(ISERROR(VLOOKUP(A23,TABLES!$A$2:$B$10,2,0)),"",VLOOKUP(A23,TABLES!$A$2:$B$10,2,0))</f>
        <v>■</v>
      </c>
      <c r="C23" s="208"/>
      <c r="D23" s="208"/>
      <c r="E23" s="295" t="s">
        <v>3098</v>
      </c>
      <c r="F23" s="295" t="s">
        <v>3125</v>
      </c>
      <c r="G23" s="314" t="s">
        <v>1697</v>
      </c>
      <c r="H23" s="315" t="s">
        <v>222</v>
      </c>
      <c r="I23" s="314" t="str">
        <f t="shared" si="1"/>
        <v>AQ_CAPRESP_EssoufMarVit ; AQ_CAPRESP_EssoufMarVit_N</v>
      </c>
      <c r="J23" s="312" t="s">
        <v>131</v>
      </c>
      <c r="K23" s="36">
        <v>12</v>
      </c>
    </row>
    <row r="24" spans="1:11" ht="22.5">
      <c r="A24" s="248" t="s">
        <v>1508</v>
      </c>
      <c r="B24" s="243" t="str">
        <f>IF(ISERROR(VLOOKUP(A24,TABLES!$A$2:$B$10,2,0)),"",VLOOKUP(A24,TABLES!$A$2:$B$10,2,0))</f>
        <v>□</v>
      </c>
      <c r="C24" s="316" t="str">
        <f>IF($C$23="x","x","")</f>
        <v/>
      </c>
      <c r="D24" s="316" t="str">
        <f>IF($D$23="x","x","")</f>
        <v/>
      </c>
      <c r="E24" s="297" t="s">
        <v>3068</v>
      </c>
      <c r="F24" s="297" t="s">
        <v>3126</v>
      </c>
      <c r="G24" s="314" t="s">
        <v>1698</v>
      </c>
      <c r="H24" s="315" t="s">
        <v>222</v>
      </c>
      <c r="I24" s="314" t="str">
        <f t="shared" si="1"/>
        <v>AQ_CAPRESP_EssoufMarVitAge ; AQ_CAPRESP_EssoufMarVitAge_N</v>
      </c>
      <c r="J24" s="312" t="s">
        <v>131</v>
      </c>
      <c r="K24" s="36">
        <v>12</v>
      </c>
    </row>
    <row r="25" spans="1:11">
      <c r="A25" s="248" t="s">
        <v>1509</v>
      </c>
      <c r="B25" s="243" t="str">
        <f>IF(ISERROR(VLOOKUP(A25,TABLES!$A$2:$B$10,2,0)),"",VLOOKUP(A25,TABLES!$A$2:$B$10,2,0))</f>
        <v>▫</v>
      </c>
      <c r="C25" s="316" t="str">
        <f>IF($C$23="x","x","")</f>
        <v/>
      </c>
      <c r="D25" s="316" t="str">
        <f>IF($D$23="x","x","")</f>
        <v/>
      </c>
      <c r="E25" s="298" t="s">
        <v>3069</v>
      </c>
      <c r="F25" s="297" t="s">
        <v>3127</v>
      </c>
      <c r="G25" s="314" t="s">
        <v>1699</v>
      </c>
      <c r="H25" s="315" t="s">
        <v>222</v>
      </c>
      <c r="I25" s="314" t="str">
        <f t="shared" si="1"/>
        <v>AQ_CAPRESP_EssoufMarVitArr ; AQ_CAPRESP_EssoufMarVitArr_N</v>
      </c>
      <c r="J25" s="312" t="s">
        <v>131</v>
      </c>
      <c r="K25" s="36">
        <v>12</v>
      </c>
    </row>
    <row r="26" spans="1:11">
      <c r="A26" s="248" t="s">
        <v>1505</v>
      </c>
      <c r="B26" s="243" t="str">
        <f>IF(ISERROR(VLOOKUP(A26,TABLES!$A$2:$B$10,2,0)),"",VLOOKUP(A26,TABLES!$A$2:$B$10,2,0))</f>
        <v>■</v>
      </c>
      <c r="C26" s="317"/>
      <c r="D26" s="317"/>
      <c r="E26" s="295" t="s">
        <v>3070</v>
      </c>
      <c r="F26" s="295" t="s">
        <v>3128</v>
      </c>
      <c r="G26" s="314" t="s">
        <v>1700</v>
      </c>
      <c r="H26" s="315" t="s">
        <v>222</v>
      </c>
      <c r="I26" s="314" t="str">
        <f t="shared" si="1"/>
        <v>AQ_CAPRESP_Etouf ; AQ_CAPRESP_Etouf_N</v>
      </c>
      <c r="J26" s="312"/>
      <c r="K26" s="313">
        <v>13</v>
      </c>
    </row>
    <row r="27" spans="1:11">
      <c r="A27" s="248" t="s">
        <v>1505</v>
      </c>
      <c r="B27" s="243" t="str">
        <f>IF(ISERROR(VLOOKUP(A27,TABLES!$A$2:$B$10,2,0)),"",VLOOKUP(A27,TABLES!$A$2:$B$10,2,0))</f>
        <v>■</v>
      </c>
      <c r="C27" s="208"/>
      <c r="D27" s="208"/>
      <c r="E27" s="295" t="s">
        <v>3071</v>
      </c>
      <c r="F27" s="295" t="s">
        <v>3129</v>
      </c>
      <c r="G27" s="314" t="s">
        <v>1701</v>
      </c>
      <c r="H27" s="315" t="s">
        <v>222</v>
      </c>
      <c r="I27" s="314" t="str">
        <f t="shared" si="1"/>
        <v>AQ_CAPRESP_Asthme ; AQ_CAPRESP_Asthme_N</v>
      </c>
      <c r="J27" s="312" t="s">
        <v>131</v>
      </c>
      <c r="K27" s="36">
        <v>14</v>
      </c>
    </row>
    <row r="28" spans="1:11">
      <c r="A28" s="248" t="s">
        <v>1508</v>
      </c>
      <c r="B28" s="243"/>
      <c r="C28" s="162" t="str">
        <f t="shared" ref="C28:C33" si="7">IF($C$27="x","x","")</f>
        <v/>
      </c>
      <c r="D28" s="162" t="str">
        <f t="shared" ref="D28:D33" si="8">IF($D$27="x","x","")</f>
        <v/>
      </c>
      <c r="E28" s="295" t="s">
        <v>1170</v>
      </c>
      <c r="F28" s="318" t="s">
        <v>3099</v>
      </c>
      <c r="G28" s="314"/>
      <c r="H28" s="315"/>
      <c r="I28" s="314"/>
      <c r="J28" s="312"/>
      <c r="K28" s="36">
        <v>14</v>
      </c>
    </row>
    <row r="29" spans="1:11">
      <c r="A29" s="248" t="s">
        <v>1504</v>
      </c>
      <c r="B29" s="243" t="str">
        <f>IF(ISERROR(VLOOKUP(A29,TABLES!$A$2:$B$10,2,0)),"",VLOOKUP(A29,TABLES!$A$2:$B$10,2,0))</f>
        <v>□</v>
      </c>
      <c r="C29" s="316" t="str">
        <f t="shared" si="7"/>
        <v/>
      </c>
      <c r="D29" s="316" t="str">
        <f t="shared" si="8"/>
        <v/>
      </c>
      <c r="E29" s="296" t="s">
        <v>3100</v>
      </c>
      <c r="F29" s="299" t="s">
        <v>3130</v>
      </c>
      <c r="G29" s="314" t="s">
        <v>1702</v>
      </c>
      <c r="H29" s="315" t="s">
        <v>222</v>
      </c>
      <c r="I29" s="314" t="str">
        <f t="shared" si="1"/>
        <v>AQ_CAPRESP_AsthConfMed ; AQ_CAPRESP_AsthConfMed_N</v>
      </c>
      <c r="J29" s="312" t="s">
        <v>131</v>
      </c>
      <c r="K29" s="36">
        <v>14</v>
      </c>
    </row>
    <row r="30" spans="1:11">
      <c r="A30" s="248" t="s">
        <v>1504</v>
      </c>
      <c r="B30" s="243" t="str">
        <f>IF(ISERROR(VLOOKUP(A30,TABLES!$A$2:$B$10,2,0)),"",VLOOKUP(A30,TABLES!$A$2:$B$10,2,0))</f>
        <v>□</v>
      </c>
      <c r="C30" s="316" t="str">
        <f t="shared" si="7"/>
        <v/>
      </c>
      <c r="D30" s="316" t="str">
        <f t="shared" si="8"/>
        <v/>
      </c>
      <c r="E30" s="296" t="s">
        <v>3229</v>
      </c>
      <c r="F30" s="299" t="s">
        <v>3158</v>
      </c>
      <c r="G30" s="314" t="s">
        <v>1703</v>
      </c>
      <c r="H30" s="315" t="s">
        <v>222</v>
      </c>
      <c r="I30" s="314" t="str">
        <f t="shared" si="1"/>
        <v>AQ_CAPRESP_AsthAgePrem ; AQ_CAPRESP_AsthAgePrem_N</v>
      </c>
      <c r="J30" s="312" t="s">
        <v>131</v>
      </c>
      <c r="K30" s="36">
        <v>14</v>
      </c>
    </row>
    <row r="31" spans="1:11">
      <c r="A31" s="248" t="s">
        <v>1504</v>
      </c>
      <c r="B31" s="243" t="str">
        <f>IF(ISERROR(VLOOKUP(A31,TABLES!$A$2:$B$10,2,0)),"",VLOOKUP(A31,TABLES!$A$2:$B$10,2,0))</f>
        <v>□</v>
      </c>
      <c r="C31" s="316" t="str">
        <f t="shared" si="7"/>
        <v/>
      </c>
      <c r="D31" s="316" t="str">
        <f t="shared" si="8"/>
        <v/>
      </c>
      <c r="E31" s="296" t="s">
        <v>3230</v>
      </c>
      <c r="F31" s="299" t="s">
        <v>3159</v>
      </c>
      <c r="G31" s="314" t="s">
        <v>1704</v>
      </c>
      <c r="H31" s="315" t="s">
        <v>222</v>
      </c>
      <c r="I31" s="314" t="str">
        <f t="shared" si="1"/>
        <v>AQ_CAPRESP_AsthAgeDern ; AQ_CAPRESP_AsthAgeDern_N</v>
      </c>
      <c r="J31" s="312" t="s">
        <v>131</v>
      </c>
      <c r="K31" s="36">
        <v>14</v>
      </c>
    </row>
    <row r="32" spans="1:11">
      <c r="A32" s="248" t="s">
        <v>1504</v>
      </c>
      <c r="B32" s="243" t="str">
        <f>IF(ISERROR(VLOOKUP(A32,TABLES!$A$2:$B$10,2,0)),"",VLOOKUP(A32,TABLES!$A$2:$B$10,2,0))</f>
        <v>□</v>
      </c>
      <c r="C32" s="316" t="str">
        <f t="shared" si="7"/>
        <v/>
      </c>
      <c r="D32" s="316" t="str">
        <f t="shared" si="8"/>
        <v/>
      </c>
      <c r="E32" s="296" t="s">
        <v>3101</v>
      </c>
      <c r="F32" s="299" t="s">
        <v>3131</v>
      </c>
      <c r="G32" s="314" t="s">
        <v>1705</v>
      </c>
      <c r="H32" s="315" t="s">
        <v>222</v>
      </c>
      <c r="I32" s="314" t="str">
        <f t="shared" si="1"/>
        <v>AQ_CAPRESP_Asth12m ; AQ_CAPRESP_Asth12m_N</v>
      </c>
      <c r="J32" s="312" t="s">
        <v>131</v>
      </c>
      <c r="K32" s="36">
        <v>14</v>
      </c>
    </row>
    <row r="33" spans="1:11">
      <c r="A33" s="248" t="s">
        <v>1504</v>
      </c>
      <c r="B33" s="243" t="str">
        <f>IF(ISERROR(VLOOKUP(A33,TABLES!$A$2:$B$10,2,0)),"",VLOOKUP(A33,TABLES!$A$2:$B$10,2,0))</f>
        <v>□</v>
      </c>
      <c r="C33" s="316" t="str">
        <f t="shared" si="7"/>
        <v/>
      </c>
      <c r="D33" s="316" t="str">
        <f t="shared" si="8"/>
        <v/>
      </c>
      <c r="E33" s="296" t="s">
        <v>3102</v>
      </c>
      <c r="F33" s="299" t="s">
        <v>4318</v>
      </c>
      <c r="G33" s="314" t="s">
        <v>1706</v>
      </c>
      <c r="H33" s="315" t="s">
        <v>222</v>
      </c>
      <c r="I33" s="314" t="str">
        <f t="shared" si="1"/>
        <v>AQ_CAPRESP_AsthMedoc ; AQ_CAPRESP_AsthMedoc_N</v>
      </c>
      <c r="J33" s="312" t="s">
        <v>131</v>
      </c>
      <c r="K33" s="36">
        <v>14</v>
      </c>
    </row>
    <row r="34" spans="1:11">
      <c r="A34" s="248" t="s">
        <v>1762</v>
      </c>
      <c r="B34" s="243" t="str">
        <f>IF(ISERROR(VLOOKUP(A34,TABLES!$A$2:$B$10,2,0)),"",VLOOKUP(A34,TABLES!$A$2:$B$10,2,0))</f>
        <v>!</v>
      </c>
      <c r="C34" s="162" t="str">
        <f>IF(OR(C35="x",C36="x",C37="x",C38="x",C39="x",C40="x",C41="x"),"x","Sélection ci-dessous")</f>
        <v>Sélection ci-dessous</v>
      </c>
      <c r="D34" s="162" t="str">
        <f>IF(OR(D35="x",D36="x",D37="x",D38="x",D39="x",D40="x",D41="x"),"x","Select items here under")</f>
        <v>Select items here under</v>
      </c>
      <c r="E34" s="300" t="s">
        <v>1727</v>
      </c>
      <c r="F34" s="299" t="s">
        <v>2585</v>
      </c>
      <c r="G34" s="319"/>
      <c r="H34" s="319"/>
      <c r="I34" s="319"/>
      <c r="J34" s="319"/>
      <c r="K34" s="320">
        <v>15</v>
      </c>
    </row>
    <row r="35" spans="1:11" ht="22.5">
      <c r="A35" s="248" t="s">
        <v>1505</v>
      </c>
      <c r="B35" s="243" t="str">
        <f>IF(ISERROR(VLOOKUP(A35,TABLES!$A$2:$B$10,2,0)),"",VLOOKUP(A35,TABLES!$A$2:$B$10,2,0))</f>
        <v>■</v>
      </c>
      <c r="C35" s="208"/>
      <c r="D35" s="208"/>
      <c r="E35" s="297" t="s">
        <v>3088</v>
      </c>
      <c r="F35" s="299" t="s">
        <v>3089</v>
      </c>
      <c r="G35" s="314" t="s">
        <v>2598</v>
      </c>
      <c r="H35" s="315"/>
      <c r="I35" s="314" t="str">
        <f>IF(G35&lt;&gt;"",IF(H35&lt;&gt;"",G35&amp;" ; "&amp;IFERROR(IF(SEARCH(" ; ",G35)&gt;0,SUBSTITUTE(G35," ; ","_N ; ")&amp;"_N"),IFERROR(IF(SEARCH(" ;",G35)&gt;0,SUBSTITUTE(G35," ;","_N  ; ")&amp;"_N"),IFERROR(IF(SEARCH(";",G35)&gt;0,SUBSTITUTE(G35,";","_N  ; ")&amp;"_N"),G35&amp;"_N"))),G35),"")</f>
        <v>AQ_CAPRESP_Asth4sGene</v>
      </c>
      <c r="J35" s="312" t="s">
        <v>131</v>
      </c>
      <c r="K35" s="36">
        <v>15</v>
      </c>
    </row>
    <row r="36" spans="1:11" ht="22.5">
      <c r="A36" s="248" t="s">
        <v>1505</v>
      </c>
      <c r="B36" s="243" t="str">
        <f>IF(ISERROR(VLOOKUP(A36,TABLES!$A$2:$B$10,2,0)),"",VLOOKUP(A36,TABLES!$A$2:$B$10,2,0))</f>
        <v>■</v>
      </c>
      <c r="C36" s="208"/>
      <c r="D36" s="208"/>
      <c r="E36" s="297" t="s">
        <v>3090</v>
      </c>
      <c r="F36" s="299" t="s">
        <v>3091</v>
      </c>
      <c r="G36" s="314" t="s">
        <v>2599</v>
      </c>
      <c r="H36" s="315"/>
      <c r="I36" s="314" t="str">
        <f>IF(G36&lt;&gt;"",IF(H36&lt;&gt;"",G36&amp;" ; "&amp;IFERROR(IF(SEARCH(" ; ",G36)&gt;0,SUBSTITUTE(G36," ; ","_N ; ")&amp;"_N"),IFERROR(IF(SEARCH(" ;",G36)&gt;0,SUBSTITUTE(G36," ;","_N  ; ")&amp;"_N"),IFERROR(IF(SEARCH(";",G36)&gt;0,SUBSTITUTE(G36,";","_N  ; ")&amp;"_N"),G36&amp;"_N"))),G36),"")</f>
        <v>AQ_CAPRESP_Asth4sEssouf</v>
      </c>
      <c r="J36" s="312" t="s">
        <v>131</v>
      </c>
      <c r="K36" s="36">
        <v>15</v>
      </c>
    </row>
    <row r="37" spans="1:11" ht="22.5">
      <c r="A37" s="248" t="s">
        <v>1505</v>
      </c>
      <c r="B37" s="243" t="str">
        <f>IF(ISERROR(VLOOKUP(A37,TABLES!$A$2:$B$10,2,0)),"",VLOOKUP(A37,TABLES!$A$2:$B$10,2,0))</f>
        <v>■</v>
      </c>
      <c r="C37" s="208"/>
      <c r="D37" s="208"/>
      <c r="E37" s="297" t="s">
        <v>3092</v>
      </c>
      <c r="F37" s="299" t="s">
        <v>3093</v>
      </c>
      <c r="G37" s="314" t="s">
        <v>2600</v>
      </c>
      <c r="H37" s="315"/>
      <c r="I37" s="314" t="str">
        <f>IF(G37&lt;&gt;"",IF(H37&lt;&gt;"",G37&amp;" ; "&amp;IFERROR(IF(SEARCH(" ; ",G37)&gt;0,SUBSTITUTE(G37," ; ","_N ; ")&amp;"_N"),IFERROR(IF(SEARCH(" ;",G37)&gt;0,SUBSTITUTE(G37," ;","_N  ; ")&amp;"_N"),IFERROR(IF(SEARCH(";",G37)&gt;0,SUBSTITUTE(G37,";","_N  ; ")&amp;"_N"),G37&amp;"_N"))),G37),"")</f>
        <v>AQ_CAPRESP_Asth4sReveil</v>
      </c>
      <c r="J37" s="312" t="s">
        <v>131</v>
      </c>
      <c r="K37" s="36">
        <v>15</v>
      </c>
    </row>
    <row r="38" spans="1:11" ht="22.5">
      <c r="A38" s="248" t="s">
        <v>1505</v>
      </c>
      <c r="B38" s="243" t="str">
        <f>IF(ISERROR(VLOOKUP(A38,TABLES!$A$2:$B$10,2,0)),"",VLOOKUP(A38,TABLES!$A$2:$B$10,2,0))</f>
        <v>■</v>
      </c>
      <c r="C38" s="208"/>
      <c r="D38" s="208"/>
      <c r="E38" s="297" t="s">
        <v>3094</v>
      </c>
      <c r="F38" s="299" t="s">
        <v>3095</v>
      </c>
      <c r="G38" s="314" t="s">
        <v>2601</v>
      </c>
      <c r="H38" s="315"/>
      <c r="I38" s="314" t="str">
        <f t="shared" ref="I38:I48" si="9">IF(G38&lt;&gt;"",IF(H38&lt;&gt;"",G38&amp;" ; "&amp;IFERROR(IF(SEARCH(" ; ",G38)&gt;0,SUBSTITUTE(G38," ; ","_N ; ")&amp;"_N"),IFERROR(IF(SEARCH(" ;",G38)&gt;0,SUBSTITUTE(G38," ;","_N  ; ")&amp;"_N"),IFERROR(IF(SEARCH(";",G38)&gt;0,SUBSTITUTE(G38,";","_N  ; ")&amp;"_N"),G38&amp;"_N"))),G38),"")</f>
        <v>AQ_CAPRESP_Asth4sInhal</v>
      </c>
      <c r="J38" s="312" t="s">
        <v>131</v>
      </c>
      <c r="K38" s="36">
        <v>15</v>
      </c>
    </row>
    <row r="39" spans="1:11" ht="22.5">
      <c r="A39" s="248" t="s">
        <v>1505</v>
      </c>
      <c r="B39" s="243" t="str">
        <f>IF(ISERROR(VLOOKUP(A39,TABLES!$A$2:$B$10,2,0)),"",VLOOKUP(A39,TABLES!$A$2:$B$10,2,0))</f>
        <v>■</v>
      </c>
      <c r="C39" s="208"/>
      <c r="D39" s="208"/>
      <c r="E39" s="297" t="s">
        <v>3096</v>
      </c>
      <c r="F39" s="299" t="s">
        <v>3097</v>
      </c>
      <c r="G39" s="314" t="s">
        <v>2602</v>
      </c>
      <c r="H39" s="315"/>
      <c r="I39" s="314" t="str">
        <f t="shared" si="9"/>
        <v>AQ_CAPRESP_Asth4sEval</v>
      </c>
      <c r="J39" s="312" t="s">
        <v>131</v>
      </c>
      <c r="K39" s="36">
        <v>15</v>
      </c>
    </row>
    <row r="40" spans="1:11" ht="22.5">
      <c r="A40" s="248" t="s">
        <v>1505</v>
      </c>
      <c r="B40" s="243" t="str">
        <f>IF(ISERROR(VLOOKUP(A40,TABLES!$A$2:$B$10,2,0)),"",VLOOKUP(A40,TABLES!$A$2:$B$10,2,0))</f>
        <v>■</v>
      </c>
      <c r="C40" s="321"/>
      <c r="D40" s="317"/>
      <c r="E40" s="295" t="s">
        <v>3072</v>
      </c>
      <c r="F40" s="295" t="s">
        <v>3132</v>
      </c>
      <c r="G40" s="314" t="s">
        <v>134</v>
      </c>
      <c r="H40" s="315" t="s">
        <v>222</v>
      </c>
      <c r="I40" s="314" t="str">
        <f t="shared" si="9"/>
        <v>AQ_CAPRESP_AllergNasal ; AQ_CAPRESP_AllergNasal_N</v>
      </c>
      <c r="J40" s="312" t="s">
        <v>131</v>
      </c>
      <c r="K40" s="313">
        <v>16</v>
      </c>
    </row>
    <row r="41" spans="1:11">
      <c r="A41" s="248" t="s">
        <v>1505</v>
      </c>
      <c r="B41" s="243" t="str">
        <f>IF(ISERROR(VLOOKUP(A41,TABLES!$A$2:$B$10,2,0)),"",VLOOKUP(A41,TABLES!$A$2:$B$10,2,0))</f>
        <v>■</v>
      </c>
      <c r="C41" s="208"/>
      <c r="D41" s="208"/>
      <c r="E41" s="295" t="s">
        <v>3073</v>
      </c>
      <c r="F41" s="295" t="s">
        <v>1150</v>
      </c>
      <c r="G41" s="314" t="s">
        <v>135</v>
      </c>
      <c r="H41" s="315" t="s">
        <v>222</v>
      </c>
      <c r="I41" s="314" t="str">
        <f t="shared" si="9"/>
        <v>AQ_CAPRESP_PbNez ; AQ_CAPRESP_PbNez_N</v>
      </c>
      <c r="J41" s="312" t="s">
        <v>131</v>
      </c>
      <c r="K41" s="36">
        <v>17</v>
      </c>
    </row>
    <row r="42" spans="1:11">
      <c r="A42" s="248" t="s">
        <v>1508</v>
      </c>
      <c r="B42" s="243"/>
      <c r="C42" s="162" t="str">
        <f>IF($C$41="x","x","")</f>
        <v/>
      </c>
      <c r="D42" s="162" t="str">
        <f>IF($D$41="x","x","")</f>
        <v/>
      </c>
      <c r="E42" s="295" t="s">
        <v>1170</v>
      </c>
      <c r="F42" s="318" t="s">
        <v>3099</v>
      </c>
      <c r="G42" s="314"/>
      <c r="H42" s="315"/>
      <c r="I42" s="314"/>
      <c r="J42" s="312"/>
      <c r="K42" s="36">
        <v>17</v>
      </c>
    </row>
    <row r="43" spans="1:11">
      <c r="A43" s="248" t="s">
        <v>1504</v>
      </c>
      <c r="B43" s="243" t="str">
        <f>IF(ISERROR(VLOOKUP(A43,TABLES!$A$2:$B$10,2,0)),"",VLOOKUP(A43,TABLES!$A$2:$B$10,2,0))</f>
        <v>□</v>
      </c>
      <c r="C43" s="316" t="str">
        <f>IF($C$41="x","x","")</f>
        <v/>
      </c>
      <c r="D43" s="316" t="str">
        <f>IF($D$41="x","x","")</f>
        <v/>
      </c>
      <c r="E43" s="296" t="s">
        <v>3103</v>
      </c>
      <c r="F43" s="299" t="s">
        <v>3133</v>
      </c>
      <c r="G43" s="314" t="s">
        <v>136</v>
      </c>
      <c r="H43" s="315" t="s">
        <v>222</v>
      </c>
      <c r="I43" s="314" t="str">
        <f t="shared" si="9"/>
        <v>AQ_CAPRESP_PbNezYeux ; AQ_CAPRESP_PbNezYeux_N</v>
      </c>
      <c r="J43" s="312" t="s">
        <v>131</v>
      </c>
      <c r="K43" s="36">
        <v>17</v>
      </c>
    </row>
    <row r="44" spans="1:11">
      <c r="A44" s="248" t="s">
        <v>1504</v>
      </c>
      <c r="B44" s="243" t="str">
        <f>IF(ISERROR(VLOOKUP(A44,TABLES!$A$2:$B$10,2,0)),"",VLOOKUP(A44,TABLES!$A$2:$B$10,2,0))</f>
        <v>□</v>
      </c>
      <c r="C44" s="316" t="str">
        <f>IF($C$41="x","x","")</f>
        <v/>
      </c>
      <c r="D44" s="316" t="str">
        <f>IF($D$41="x","x","")</f>
        <v/>
      </c>
      <c r="E44" s="296" t="s">
        <v>931</v>
      </c>
      <c r="F44" s="299" t="s">
        <v>932</v>
      </c>
      <c r="G44" s="314" t="s">
        <v>138</v>
      </c>
      <c r="H44" s="315" t="s">
        <v>222</v>
      </c>
      <c r="I44" s="314" t="str">
        <f t="shared" si="9"/>
        <v>AQ_CAPRESP_PbNez12m ; AQ_CAPRESP_PbNez12m_N</v>
      </c>
      <c r="J44" s="312" t="s">
        <v>131</v>
      </c>
      <c r="K44" s="36">
        <v>17</v>
      </c>
    </row>
    <row r="45" spans="1:11">
      <c r="A45" s="248" t="s">
        <v>1505</v>
      </c>
      <c r="B45" s="243" t="str">
        <f>IF(ISERROR(VLOOKUP(A45,TABLES!$A$2:$B$10,2,0)),"",VLOOKUP(A45,TABLES!$A$2:$B$10,2,0))</f>
        <v>■</v>
      </c>
      <c r="C45" s="162" t="str">
        <f>IF(OR(C46="x",C47="x",C48="x"),"x","Sélection ci-dessous")</f>
        <v>Sélection ci-dessous</v>
      </c>
      <c r="D45" s="162" t="str">
        <f>IF(OR(D46="x",D47="x",D48="x",),"x","Select items here under")</f>
        <v>Select items here under</v>
      </c>
      <c r="E45" s="295" t="s">
        <v>3111</v>
      </c>
      <c r="F45" s="295" t="s">
        <v>3107</v>
      </c>
      <c r="G45" s="314"/>
      <c r="H45" s="315"/>
      <c r="I45" s="314" t="str">
        <f t="shared" si="9"/>
        <v/>
      </c>
      <c r="J45" s="312"/>
      <c r="K45" s="36">
        <v>18</v>
      </c>
    </row>
    <row r="46" spans="1:11">
      <c r="A46" s="248" t="s">
        <v>1504</v>
      </c>
      <c r="B46" s="243" t="str">
        <f>IF(ISERROR(VLOOKUP(A46,TABLES!$A$2:$B$10,2,0)),"",VLOOKUP(A46,TABLES!$A$2:$B$10,2,0))</f>
        <v>□</v>
      </c>
      <c r="C46" s="321"/>
      <c r="D46" s="317"/>
      <c r="E46" s="297" t="s">
        <v>3110</v>
      </c>
      <c r="F46" s="297" t="s">
        <v>3134</v>
      </c>
      <c r="G46" s="314" t="s">
        <v>3106</v>
      </c>
      <c r="H46" s="315"/>
      <c r="I46" s="314" t="str">
        <f t="shared" si="9"/>
        <v>AQ_CAPRESP_Bronchite</v>
      </c>
      <c r="J46" s="312" t="s">
        <v>131</v>
      </c>
      <c r="K46" s="36">
        <v>18</v>
      </c>
    </row>
    <row r="47" spans="1:11">
      <c r="A47" s="248" t="s">
        <v>1504</v>
      </c>
      <c r="B47" s="243" t="str">
        <f>IF(ISERROR(VLOOKUP(A47,TABLES!$A$2:$B$10,2,0)),"",VLOOKUP(A47,TABLES!$A$2:$B$10,2,0))</f>
        <v>□</v>
      </c>
      <c r="C47" s="321"/>
      <c r="D47" s="317"/>
      <c r="E47" s="297" t="s">
        <v>3109</v>
      </c>
      <c r="F47" s="297" t="s">
        <v>3135</v>
      </c>
      <c r="G47" s="314" t="s">
        <v>3105</v>
      </c>
      <c r="H47" s="315"/>
      <c r="I47" s="314" t="str">
        <f t="shared" si="9"/>
        <v>AQ_CAPRESP_Emphyseme</v>
      </c>
      <c r="J47" s="312" t="s">
        <v>131</v>
      </c>
      <c r="K47" s="36">
        <v>18</v>
      </c>
    </row>
    <row r="48" spans="1:11">
      <c r="A48" s="248" t="s">
        <v>1504</v>
      </c>
      <c r="B48" s="243" t="str">
        <f>IF(ISERROR(VLOOKUP(A48,TABLES!$A$2:$B$10,2,0)),"",VLOOKUP(A48,TABLES!$A$2:$B$10,2,0))</f>
        <v>□</v>
      </c>
      <c r="C48" s="321"/>
      <c r="D48" s="317"/>
      <c r="E48" s="297" t="s">
        <v>3108</v>
      </c>
      <c r="F48" s="297" t="s">
        <v>3136</v>
      </c>
      <c r="G48" s="314" t="s">
        <v>3104</v>
      </c>
      <c r="H48" s="315"/>
      <c r="I48" s="314" t="str">
        <f t="shared" si="9"/>
        <v>AQ_CAPRESP_BPCO</v>
      </c>
      <c r="J48" s="312" t="s">
        <v>131</v>
      </c>
      <c r="K48" s="36">
        <v>18</v>
      </c>
    </row>
    <row r="49" spans="1:11" ht="22.5">
      <c r="A49" s="248" t="s">
        <v>1505</v>
      </c>
      <c r="B49" s="243" t="str">
        <f>IF(ISERROR(VLOOKUP(A49,TABLES!$A$2:$B$10,2,0)),"",VLOOKUP(A49,TABLES!$A$2:$B$10,2,0))</f>
        <v>■</v>
      </c>
      <c r="C49" s="162" t="str">
        <f>IF(OR(C50="x",C51="x",C52="x",C53="x"),"x","Sélection ci-dessous")</f>
        <v>Sélection ci-dessous</v>
      </c>
      <c r="D49" s="162" t="str">
        <f>IF(OR(D50="x",D51="x",D52="x",D53="x"),"x","Select items here under")</f>
        <v>Select items here under</v>
      </c>
      <c r="E49" s="295" t="s">
        <v>3149</v>
      </c>
      <c r="F49" s="295" t="s">
        <v>3150</v>
      </c>
      <c r="G49" s="322"/>
      <c r="H49" s="322"/>
      <c r="I49" s="322"/>
      <c r="J49" s="312"/>
      <c r="K49" s="36">
        <v>19</v>
      </c>
    </row>
    <row r="50" spans="1:11">
      <c r="A50" s="248" t="s">
        <v>1504</v>
      </c>
      <c r="B50" s="243" t="str">
        <f>IF(ISERROR(VLOOKUP(A50,TABLES!$A$2:$B$10,2,0)),"",VLOOKUP(A50,TABLES!$A$2:$B$10,2,0))</f>
        <v>□</v>
      </c>
      <c r="C50" s="321"/>
      <c r="D50" s="321"/>
      <c r="E50" s="297" t="s">
        <v>1728</v>
      </c>
      <c r="F50" s="295" t="s">
        <v>2586</v>
      </c>
      <c r="G50" s="314" t="s">
        <v>2603</v>
      </c>
      <c r="H50" s="315"/>
      <c r="I50" s="314" t="str">
        <f t="shared" ref="I50:I53" si="10">IF(G50&lt;&gt;"",IF(H50&lt;&gt;"",G50&amp;" ; "&amp;IFERROR(IF(SEARCH(" ; ",G50)&gt;0,SUBSTITUTE(G50," ; ","_N ; ")&amp;"_N"),IFERROR(IF(SEARCH(" ;",G50)&gt;0,SUBSTITUTE(G50," ;","_N  ; ")&amp;"_N"),IFERROR(IF(SEARCH(";",G50)&gt;0,SUBSTITUTE(G50,";","_N  ; ")&amp;"_N"),G50&amp;"_N"))),G50),"")</f>
        <v>AQ_CAPRESP_SentiEssoufR</v>
      </c>
      <c r="J50" s="312" t="s">
        <v>131</v>
      </c>
      <c r="K50" s="36">
        <v>19</v>
      </c>
    </row>
    <row r="51" spans="1:11">
      <c r="A51" s="248" t="s">
        <v>1504</v>
      </c>
      <c r="B51" s="243" t="str">
        <f>IF(ISERROR(VLOOKUP(A51,TABLES!$A$2:$B$10,2,0)),"",VLOOKUP(A51,TABLES!$A$2:$B$10,2,0))</f>
        <v>□</v>
      </c>
      <c r="C51" s="321"/>
      <c r="D51" s="321"/>
      <c r="E51" s="297" t="s">
        <v>1729</v>
      </c>
      <c r="F51" s="297" t="s">
        <v>2587</v>
      </c>
      <c r="G51" s="314" t="s">
        <v>2604</v>
      </c>
      <c r="H51" s="315"/>
      <c r="I51" s="314" t="str">
        <f t="shared" si="10"/>
        <v>AQ_CAPRESP_SentiEssoufE</v>
      </c>
      <c r="J51" s="312" t="s">
        <v>131</v>
      </c>
      <c r="K51" s="36">
        <v>19</v>
      </c>
    </row>
    <row r="52" spans="1:11">
      <c r="A52" s="248" t="s">
        <v>1504</v>
      </c>
      <c r="B52" s="243" t="str">
        <f>IF(ISERROR(VLOOKUP(A52,TABLES!$A$2:$B$10,2,0)),"",VLOOKUP(A52,TABLES!$A$2:$B$10,2,0))</f>
        <v>□</v>
      </c>
      <c r="C52" s="321"/>
      <c r="D52" s="321"/>
      <c r="E52" s="297" t="s">
        <v>1730</v>
      </c>
      <c r="F52" s="297" t="s">
        <v>2588</v>
      </c>
      <c r="G52" s="314" t="s">
        <v>2605</v>
      </c>
      <c r="H52" s="315"/>
      <c r="I52" s="314" t="str">
        <f t="shared" si="10"/>
        <v>AQ_CAPRESP_SentiInquiet</v>
      </c>
      <c r="J52" s="312" t="s">
        <v>131</v>
      </c>
      <c r="K52" s="36">
        <v>19</v>
      </c>
    </row>
    <row r="53" spans="1:11">
      <c r="A53" s="248" t="s">
        <v>1504</v>
      </c>
      <c r="B53" s="243" t="str">
        <f>IF(ISERROR(VLOOKUP(A53,TABLES!$A$2:$B$10,2,0)),"",VLOOKUP(A53,TABLES!$A$2:$B$10,2,0))</f>
        <v>□</v>
      </c>
      <c r="C53" s="321"/>
      <c r="D53" s="321"/>
      <c r="E53" s="297" t="s">
        <v>1731</v>
      </c>
      <c r="F53" s="297" t="s">
        <v>2589</v>
      </c>
      <c r="G53" s="314" t="s">
        <v>2606</v>
      </c>
      <c r="H53" s="315"/>
      <c r="I53" s="314" t="str">
        <f t="shared" si="10"/>
        <v>AQ_CAPRESP_SentiDeprime</v>
      </c>
      <c r="J53" s="312" t="s">
        <v>131</v>
      </c>
      <c r="K53" s="36">
        <v>19</v>
      </c>
    </row>
    <row r="54" spans="1:11" ht="22.5">
      <c r="A54" s="248" t="s">
        <v>1505</v>
      </c>
      <c r="B54" s="243" t="str">
        <f>IF(ISERROR(VLOOKUP(A54,TABLES!$A$2:$B$10,2,0)),"",VLOOKUP(A54,TABLES!$A$2:$B$10,2,0))</f>
        <v>■</v>
      </c>
      <c r="C54" s="162" t="str">
        <f>IF(OR(C55="x",C56="x"),"x","Sélection ci-dessous")</f>
        <v>Sélection ci-dessous</v>
      </c>
      <c r="D54" s="162" t="str">
        <f>IF(OR(D55="x",D56="x"),"x","Select items here under")</f>
        <v>Select items here under</v>
      </c>
      <c r="E54" s="295" t="s">
        <v>3151</v>
      </c>
      <c r="F54" s="295" t="s">
        <v>3152</v>
      </c>
      <c r="G54" s="322"/>
      <c r="H54" s="322"/>
      <c r="I54" s="322"/>
      <c r="J54" s="312"/>
      <c r="K54" s="36">
        <v>20</v>
      </c>
    </row>
    <row r="55" spans="1:11">
      <c r="A55" s="248" t="s">
        <v>1504</v>
      </c>
      <c r="B55" s="243" t="str">
        <f>IF(ISERROR(VLOOKUP(A55,TABLES!$A$2:$B$10,2,0)),"",VLOOKUP(A55,TABLES!$A$2:$B$10,2,0))</f>
        <v>□</v>
      </c>
      <c r="C55" s="321"/>
      <c r="D55" s="321"/>
      <c r="E55" s="297" t="s">
        <v>1735</v>
      </c>
      <c r="F55" s="297" t="s">
        <v>2590</v>
      </c>
      <c r="G55" s="314" t="s">
        <v>2607</v>
      </c>
      <c r="H55" s="315"/>
      <c r="I55" s="314" t="str">
        <f t="shared" ref="I55:I56" si="11">IF(G55&lt;&gt;"",IF(H55&lt;&gt;"",G55&amp;" ; "&amp;IFERROR(IF(SEARCH(" ; ",G55)&gt;0,SUBSTITUTE(G55," ; ","_N ; ")&amp;"_N"),IFERROR(IF(SEARCH(" ;",G55)&gt;0,SUBSTITUTE(G55," ;","_N  ; ")&amp;"_N"),IFERROR(IF(SEARCH(";",G55)&gt;0,SUBSTITUTE(G55,";","_N  ; ")&amp;"_N"),G55&amp;"_N"))),G55),"")</f>
        <v>AQ_CAPRESP_Tousse</v>
      </c>
      <c r="J55" s="312" t="s">
        <v>131</v>
      </c>
      <c r="K55" s="36">
        <v>20</v>
      </c>
    </row>
    <row r="56" spans="1:11">
      <c r="A56" s="248" t="s">
        <v>1504</v>
      </c>
      <c r="B56" s="243" t="str">
        <f>IF(ISERROR(VLOOKUP(A56,TABLES!$A$2:$B$10,2,0)),"",VLOOKUP(A56,TABLES!$A$2:$B$10,2,0))</f>
        <v>□</v>
      </c>
      <c r="C56" s="321"/>
      <c r="D56" s="321"/>
      <c r="E56" s="297" t="s">
        <v>1736</v>
      </c>
      <c r="F56" s="297" t="s">
        <v>2591</v>
      </c>
      <c r="G56" s="314" t="s">
        <v>2608</v>
      </c>
      <c r="H56" s="315"/>
      <c r="I56" s="314" t="str">
        <f t="shared" si="11"/>
        <v>AQ_CAPRESP_Glaire</v>
      </c>
      <c r="J56" s="312" t="s">
        <v>131</v>
      </c>
      <c r="K56" s="36">
        <v>20</v>
      </c>
    </row>
    <row r="57" spans="1:11" ht="22.5">
      <c r="A57" s="248" t="s">
        <v>1505</v>
      </c>
      <c r="B57" s="243" t="str">
        <f>IF(ISERROR(VLOOKUP(A57,TABLES!$A$2:$B$10,2,0)),"",VLOOKUP(A57,TABLES!$A$2:$B$10,2,0))</f>
        <v>■</v>
      </c>
      <c r="C57" s="162" t="str">
        <f>IF(OR(C58="x",C59="x",C60="x",C61="x"),"x","Sélection ci-dessous")</f>
        <v>Sélection ci-dessous</v>
      </c>
      <c r="D57" s="162" t="str">
        <f>IF(OR(D58="x",D59="x",D60="x",D61="x"),"x","Select items here under")</f>
        <v>Select items here under</v>
      </c>
      <c r="E57" s="295" t="s">
        <v>3153</v>
      </c>
      <c r="F57" s="295" t="s">
        <v>3154</v>
      </c>
      <c r="G57" s="322"/>
      <c r="H57" s="322"/>
      <c r="I57" s="322"/>
      <c r="J57" s="312"/>
      <c r="K57" s="36">
        <v>21</v>
      </c>
    </row>
    <row r="58" spans="1:11">
      <c r="A58" s="248" t="s">
        <v>1504</v>
      </c>
      <c r="B58" s="243" t="str">
        <f>IF(ISERROR(VLOOKUP(A58,TABLES!$A$2:$B$10,2,0)),"",VLOOKUP(A58,TABLES!$A$2:$B$10,2,0))</f>
        <v>□</v>
      </c>
      <c r="C58" s="321"/>
      <c r="D58" s="321"/>
      <c r="E58" s="297" t="s">
        <v>1732</v>
      </c>
      <c r="F58" s="295" t="s">
        <v>2592</v>
      </c>
      <c r="G58" s="314" t="s">
        <v>2609</v>
      </c>
      <c r="H58" s="315"/>
      <c r="I58" s="314" t="str">
        <f t="shared" ref="I58:I61" si="12">IF(G58&lt;&gt;"",IF(H58&lt;&gt;"",G58&amp;" ; "&amp;IFERROR(IF(SEARCH(" ; ",G58)&gt;0,SUBSTITUTE(G58," ; ","_N ; ")&amp;"_N"),IFERROR(IF(SEARCH(" ;",G58)&gt;0,SUBSTITUTE(G58," ;","_N  ; ")&amp;"_N"),IFERROR(IF(SEARCH(";",G58)&gt;0,SUBSTITUTE(G58,";","_N  ; ")&amp;"_N"),G58&amp;"_N"))),G58),"")</f>
        <v>AQ_CAPRESP_LimitEffIntense</v>
      </c>
      <c r="J58" s="312" t="s">
        <v>131</v>
      </c>
      <c r="K58" s="36">
        <v>21</v>
      </c>
    </row>
    <row r="59" spans="1:11">
      <c r="A59" s="248" t="s">
        <v>1504</v>
      </c>
      <c r="B59" s="243" t="str">
        <f>IF(ISERROR(VLOOKUP(A59,TABLES!$A$2:$B$10,2,0)),"",VLOOKUP(A59,TABLES!$A$2:$B$10,2,0))</f>
        <v>□</v>
      </c>
      <c r="C59" s="321"/>
      <c r="D59" s="321"/>
      <c r="E59" s="297" t="s">
        <v>3311</v>
      </c>
      <c r="F59" s="295" t="s">
        <v>2593</v>
      </c>
      <c r="G59" s="314" t="s">
        <v>2610</v>
      </c>
      <c r="H59" s="315"/>
      <c r="I59" s="314" t="str">
        <f t="shared" si="12"/>
        <v>AQ_CAPRESP_LimitEffModere</v>
      </c>
      <c r="J59" s="312" t="s">
        <v>131</v>
      </c>
      <c r="K59" s="36">
        <v>21</v>
      </c>
    </row>
    <row r="60" spans="1:11">
      <c r="A60" s="248" t="s">
        <v>1504</v>
      </c>
      <c r="B60" s="243" t="str">
        <f>IF(ISERROR(VLOOKUP(A60,TABLES!$A$2:$B$10,2,0)),"",VLOOKUP(A60,TABLES!$A$2:$B$10,2,0))</f>
        <v>□</v>
      </c>
      <c r="C60" s="321"/>
      <c r="D60" s="321"/>
      <c r="E60" s="297" t="s">
        <v>1733</v>
      </c>
      <c r="F60" s="295" t="s">
        <v>2594</v>
      </c>
      <c r="G60" s="314" t="s">
        <v>2611</v>
      </c>
      <c r="H60" s="315"/>
      <c r="I60" s="314" t="str">
        <f t="shared" si="12"/>
        <v>AQ_CAPRESP_LimitActSeul</v>
      </c>
      <c r="J60" s="312" t="s">
        <v>131</v>
      </c>
      <c r="K60" s="36">
        <v>21</v>
      </c>
    </row>
    <row r="61" spans="1:11" ht="13.5" thickBot="1">
      <c r="A61" s="248" t="s">
        <v>1504</v>
      </c>
      <c r="B61" s="243" t="str">
        <f>IF(ISERROR(VLOOKUP(A61,TABLES!$A$2:$B$10,2,0)),"",VLOOKUP(A61,TABLES!$A$2:$B$10,2,0))</f>
        <v>□</v>
      </c>
      <c r="C61" s="321"/>
      <c r="D61" s="321"/>
      <c r="E61" s="297" t="s">
        <v>1734</v>
      </c>
      <c r="F61" s="295" t="s">
        <v>2595</v>
      </c>
      <c r="G61" s="314" t="s">
        <v>2612</v>
      </c>
      <c r="H61" s="315"/>
      <c r="I61" s="314" t="str">
        <f t="shared" si="12"/>
        <v>AQ_CAPRESP_LimitActAutres</v>
      </c>
      <c r="J61" s="312" t="s">
        <v>131</v>
      </c>
      <c r="K61" s="36">
        <v>21</v>
      </c>
    </row>
    <row r="62" spans="1:11">
      <c r="A62" s="248" t="s">
        <v>1507</v>
      </c>
      <c r="B62" s="243" t="str">
        <f>IF(ISERROR(VLOOKUP(A62,TABLES!$A$2:$B$10,2,0)),"",VLOOKUP(A62,TABLES!$A$2:$B$10,2,0))</f>
        <v>▐</v>
      </c>
      <c r="C62" s="403" t="str">
        <f>IF(COUNTIF(C63:C79,"x"),"z","")</f>
        <v/>
      </c>
      <c r="D62" s="403" t="str">
        <f>IF(COUNTIF(D63:D79,"x"),"z","")</f>
        <v/>
      </c>
      <c r="E62" s="64" t="s">
        <v>1660</v>
      </c>
      <c r="F62" s="64" t="s">
        <v>1661</v>
      </c>
      <c r="G62" s="64"/>
      <c r="H62" s="64"/>
      <c r="I62" s="64" t="str">
        <f t="shared" ref="I62:I81" si="13">IF(G62&lt;&gt;"",IF(H62&lt;&gt;"",G62&amp;" ; "&amp;IFERROR(IF(SEARCH(" ; ",G62)&gt;0,SUBSTITUTE(G62," ; ","_N ; ")&amp;"_N"),IFERROR(IF(SEARCH(" ;",G62)&gt;0,SUBSTITUTE(G62," ;","_N  ; ")&amp;"_N"),IFERROR(IF(SEARCH(";",G62)&gt;0,SUBSTITUTE(G62,";","_N  ; ")&amp;"_N"),G62&amp;"_N"))),G62),"")</f>
        <v/>
      </c>
      <c r="J62" s="64"/>
      <c r="K62" s="309" t="s">
        <v>222</v>
      </c>
    </row>
    <row r="63" spans="1:11" ht="22.5">
      <c r="A63" s="248" t="s">
        <v>1505</v>
      </c>
      <c r="B63" s="243" t="str">
        <f>IF(ISERROR(VLOOKUP(A63,TABLES!$A$2:$B$10,2,0)),"",VLOOKUP(A63,TABLES!$A$2:$B$10,2,0))</f>
        <v>■</v>
      </c>
      <c r="C63" s="317"/>
      <c r="D63" s="317"/>
      <c r="E63" s="295" t="s">
        <v>3074</v>
      </c>
      <c r="F63" s="295" t="s">
        <v>3137</v>
      </c>
      <c r="G63" s="310" t="s">
        <v>1663</v>
      </c>
      <c r="H63" s="311" t="s">
        <v>222</v>
      </c>
      <c r="I63" s="310" t="str">
        <f t="shared" si="13"/>
        <v>AQ_CAPVISU_PortLunLent ; AQ_CAPVISU_PortLunLent_N</v>
      </c>
      <c r="J63" s="312" t="s">
        <v>1662</v>
      </c>
      <c r="K63" s="313">
        <v>22</v>
      </c>
    </row>
    <row r="64" spans="1:11">
      <c r="A64" s="248" t="s">
        <v>1508</v>
      </c>
      <c r="B64" s="243" t="str">
        <f>IF(ISERROR(VLOOKUP(A64,TABLES!$A$2:$B$10,2,0)),"",VLOOKUP(A64,TABLES!$A$2:$B$10,2,0))</f>
        <v>□</v>
      </c>
      <c r="C64" s="223" t="str">
        <f>IF(C63="x","x","")</f>
        <v/>
      </c>
      <c r="D64" s="223" t="str">
        <f>IF(D63="x","x","")</f>
        <v/>
      </c>
      <c r="E64" s="295" t="s">
        <v>1792</v>
      </c>
      <c r="F64" s="295" t="s">
        <v>1793</v>
      </c>
      <c r="G64" s="322"/>
      <c r="H64" s="322"/>
      <c r="I64" s="322"/>
      <c r="J64" s="312"/>
      <c r="K64" s="313">
        <v>22</v>
      </c>
    </row>
    <row r="65" spans="1:11" ht="16.5">
      <c r="A65" s="248" t="s">
        <v>482</v>
      </c>
      <c r="B65" s="243" t="str">
        <f>IF(ISERROR(VLOOKUP(A65,TABLES!$A$2:$B$10,2,0)),"",VLOOKUP(A65,TABLES!$A$2:$B$10,2,0))</f>
        <v>-</v>
      </c>
      <c r="C65" s="223" t="str">
        <f>IF(C63="x","x","")</f>
        <v/>
      </c>
      <c r="D65" s="223" t="str">
        <f>IF(D63="x","x","")</f>
        <v/>
      </c>
      <c r="E65" s="301" t="s">
        <v>1664</v>
      </c>
      <c r="F65" s="301" t="s">
        <v>1665</v>
      </c>
      <c r="G65" s="310" t="s">
        <v>1666</v>
      </c>
      <c r="H65" s="311" t="s">
        <v>222</v>
      </c>
      <c r="I65" s="310" t="str">
        <f t="shared" si="13"/>
        <v>AQ_CAPVISU_VuLoin ; AQ_CAPVISU_VuLoinAn ; AQ_CAPVISU_VuLoin_N ; AQ_CAPVISU_VuLoinAn_N</v>
      </c>
      <c r="J65" s="312" t="s">
        <v>1662</v>
      </c>
      <c r="K65" s="313">
        <v>22</v>
      </c>
    </row>
    <row r="66" spans="1:11" ht="16.5">
      <c r="A66" s="248" t="s">
        <v>482</v>
      </c>
      <c r="B66" s="243" t="str">
        <f>IF(ISERROR(VLOOKUP(A66,TABLES!$A$2:$B$10,2,0)),"",VLOOKUP(A66,TABLES!$A$2:$B$10,2,0))</f>
        <v>-</v>
      </c>
      <c r="C66" s="223" t="str">
        <f>IF(C63="x","x","")</f>
        <v/>
      </c>
      <c r="D66" s="223" t="str">
        <f>IF(D63="x","x","")</f>
        <v/>
      </c>
      <c r="E66" s="301" t="s">
        <v>1667</v>
      </c>
      <c r="F66" s="301" t="s">
        <v>1668</v>
      </c>
      <c r="G66" s="310" t="s">
        <v>1669</v>
      </c>
      <c r="H66" s="311" t="s">
        <v>222</v>
      </c>
      <c r="I66" s="310" t="str">
        <f t="shared" si="13"/>
        <v>AQ_CAPVISU_VuPres ; AQ_CAPVISU_VuPresAn ; AQ_CAPVISU_VuPres_N ; AQ_CAPVISU_VuPresAn_N</v>
      </c>
      <c r="J66" s="312" t="s">
        <v>1662</v>
      </c>
      <c r="K66" s="313">
        <v>22</v>
      </c>
    </row>
    <row r="67" spans="1:11">
      <c r="A67" s="248" t="s">
        <v>1505</v>
      </c>
      <c r="B67" s="243" t="str">
        <f>IF(ISERROR(VLOOKUP(A67,TABLES!$A$2:$B$10,2,0)),"",VLOOKUP(A67,TABLES!$A$2:$B$10,2,0))</f>
        <v>■</v>
      </c>
      <c r="C67" s="321"/>
      <c r="D67" s="317"/>
      <c r="E67" s="295" t="s">
        <v>3075</v>
      </c>
      <c r="F67" s="295" t="s">
        <v>3138</v>
      </c>
      <c r="G67" s="314" t="s">
        <v>1670</v>
      </c>
      <c r="H67" s="315" t="s">
        <v>222</v>
      </c>
      <c r="I67" s="314" t="str">
        <f t="shared" si="13"/>
        <v>AQ_CAPVISU_Cataracte ; AQ_CAPVISU_Cataracte_N</v>
      </c>
      <c r="J67" s="312" t="s">
        <v>1662</v>
      </c>
      <c r="K67" s="36">
        <v>23</v>
      </c>
    </row>
    <row r="68" spans="1:11">
      <c r="A68" s="248" t="s">
        <v>1508</v>
      </c>
      <c r="B68" s="243" t="str">
        <f>IF(ISERROR(VLOOKUP(A68,TABLES!$A$2:$B$10,2,0)),"",VLOOKUP(A68,TABLES!$A$2:$B$10,2,0))</f>
        <v>□</v>
      </c>
      <c r="C68" s="223" t="str">
        <f>IF($C$67="x","x","")</f>
        <v/>
      </c>
      <c r="D68" s="223" t="str">
        <f>IF($D$67="x","x","")</f>
        <v/>
      </c>
      <c r="E68" s="297" t="s">
        <v>1794</v>
      </c>
      <c r="F68" s="297" t="s">
        <v>1795</v>
      </c>
      <c r="G68" s="314" t="s">
        <v>1671</v>
      </c>
      <c r="H68" s="315" t="s">
        <v>222</v>
      </c>
      <c r="I68" s="314" t="str">
        <f t="shared" si="13"/>
        <v>AQ_CAPVISU_CataracteNbO ; AQ_CAPVISU_CataracteNbO_N</v>
      </c>
      <c r="J68" s="312" t="s">
        <v>1662</v>
      </c>
      <c r="K68" s="36">
        <v>23</v>
      </c>
    </row>
    <row r="69" spans="1:11">
      <c r="A69" s="248" t="s">
        <v>1505</v>
      </c>
      <c r="B69" s="243" t="str">
        <f>IF(ISERROR(VLOOKUP(A69,TABLES!$A$2:$B$10,2,0)),"",VLOOKUP(A69,TABLES!$A$2:$B$10,2,0))</f>
        <v>■</v>
      </c>
      <c r="C69" s="317"/>
      <c r="D69" s="317"/>
      <c r="E69" s="295" t="s">
        <v>3076</v>
      </c>
      <c r="F69" s="295" t="s">
        <v>3139</v>
      </c>
      <c r="G69" s="314" t="s">
        <v>2618</v>
      </c>
      <c r="H69" s="315"/>
      <c r="I69" s="314" t="str">
        <f t="shared" si="13"/>
        <v>AQ_CAPVISU_MalOcu5a</v>
      </c>
      <c r="J69" s="312" t="s">
        <v>1662</v>
      </c>
      <c r="K69" s="313">
        <v>24</v>
      </c>
    </row>
    <row r="70" spans="1:11">
      <c r="A70" s="248" t="s">
        <v>1508</v>
      </c>
      <c r="B70" s="243" t="str">
        <f>IF(ISERROR(VLOOKUP(A70,TABLES!$A$2:$B$10,2,0)),"",VLOOKUP(A70,TABLES!$A$2:$B$10,2,0))</f>
        <v>□</v>
      </c>
      <c r="C70" s="223" t="str">
        <f t="shared" ref="C70:C75" si="14">IF($C$69="x","x","")</f>
        <v/>
      </c>
      <c r="D70" s="223" t="str">
        <f t="shared" ref="D70:D75" si="15">IF($D$69="x","x","")</f>
        <v/>
      </c>
      <c r="E70" s="302" t="s">
        <v>1796</v>
      </c>
      <c r="F70" s="295" t="s">
        <v>1797</v>
      </c>
      <c r="G70" s="322"/>
      <c r="H70" s="322"/>
      <c r="I70" s="322"/>
      <c r="J70" s="322"/>
      <c r="K70" s="313">
        <v>24</v>
      </c>
    </row>
    <row r="71" spans="1:11" ht="16.5">
      <c r="A71" s="248" t="s">
        <v>482</v>
      </c>
      <c r="B71" s="243" t="str">
        <f>IF(ISERROR(VLOOKUP(A71,TABLES!$A$2:$B$10,2,0)),"",VLOOKUP(A71,TABLES!$A$2:$B$10,2,0))</f>
        <v>-</v>
      </c>
      <c r="C71" s="223" t="str">
        <f t="shared" si="14"/>
        <v/>
      </c>
      <c r="D71" s="223" t="str">
        <f t="shared" si="15"/>
        <v/>
      </c>
      <c r="E71" s="296" t="s">
        <v>1672</v>
      </c>
      <c r="F71" s="297" t="e" cm="1">
        <f t="array" ref="F71">- Age-related macular degeneration (ARMD): I__I one eye / I__I both eyes</f>
        <v>#NAME?</v>
      </c>
      <c r="G71" s="314" t="s">
        <v>2619</v>
      </c>
      <c r="H71" s="315"/>
      <c r="I71" s="314" t="str">
        <f t="shared" si="13"/>
        <v>AQ_CAPVISU_MalOcu5aDMLA;AQ_CAPVISU_MalOcu5aDMLANbO</v>
      </c>
      <c r="J71" s="312" t="s">
        <v>1662</v>
      </c>
      <c r="K71" s="313">
        <v>24</v>
      </c>
    </row>
    <row r="72" spans="1:11" ht="16.5">
      <c r="A72" s="248" t="s">
        <v>482</v>
      </c>
      <c r="B72" s="243" t="str">
        <f>IF(ISERROR(VLOOKUP(A72,TABLES!$A$2:$B$10,2,0)),"",VLOOKUP(A72,TABLES!$A$2:$B$10,2,0))</f>
        <v>-</v>
      </c>
      <c r="C72" s="223" t="str">
        <f t="shared" si="14"/>
        <v/>
      </c>
      <c r="D72" s="223" t="str">
        <f t="shared" si="15"/>
        <v/>
      </c>
      <c r="E72" s="296" t="s">
        <v>1673</v>
      </c>
      <c r="F72" s="297" t="e" cm="1">
        <f t="array" ref="F72">- Glaucoma or ocular hypertension: I__I one eye / I__I both eyes</f>
        <v>#NAME?</v>
      </c>
      <c r="G72" s="314" t="s">
        <v>2620</v>
      </c>
      <c r="H72" s="315"/>
      <c r="I72" s="314" t="str">
        <f t="shared" si="13"/>
        <v>AQ_CAPVISU_MalOcu5aGlau;AQ_CAPVISU_MalOcu5aGLauNbO</v>
      </c>
      <c r="J72" s="312" t="s">
        <v>1662</v>
      </c>
      <c r="K72" s="313">
        <v>24</v>
      </c>
    </row>
    <row r="73" spans="1:11">
      <c r="A73" s="248" t="s">
        <v>482</v>
      </c>
      <c r="B73" s="243" t="str">
        <f>IF(ISERROR(VLOOKUP(A73,TABLES!$A$2:$B$10,2,0)),"",VLOOKUP(A73,TABLES!$A$2:$B$10,2,0))</f>
        <v>-</v>
      </c>
      <c r="C73" s="223" t="str">
        <f t="shared" si="14"/>
        <v/>
      </c>
      <c r="D73" s="223" t="str">
        <f t="shared" si="15"/>
        <v/>
      </c>
      <c r="E73" s="296" t="s">
        <v>1674</v>
      </c>
      <c r="F73" s="297" t="s">
        <v>1675</v>
      </c>
      <c r="G73" s="314" t="s">
        <v>2621</v>
      </c>
      <c r="H73" s="315"/>
      <c r="I73" s="314" t="str">
        <f t="shared" si="13"/>
        <v>AQ_CAPVISU_MalOcu5aAutre</v>
      </c>
      <c r="J73" s="312" t="s">
        <v>1662</v>
      </c>
      <c r="K73" s="313">
        <v>24</v>
      </c>
    </row>
    <row r="74" spans="1:11" ht="16.5">
      <c r="A74" s="248" t="s">
        <v>482</v>
      </c>
      <c r="B74" s="243" t="str">
        <f>IF(ISERROR(VLOOKUP(A74,TABLES!$A$2:$B$10,2,0)),"",VLOOKUP(A74,TABLES!$A$2:$B$10,2,0))</f>
        <v>-</v>
      </c>
      <c r="C74" s="223" t="str">
        <f t="shared" si="14"/>
        <v/>
      </c>
      <c r="D74" s="223" t="str">
        <f t="shared" si="15"/>
        <v/>
      </c>
      <c r="E74" s="303" t="s">
        <v>1676</v>
      </c>
      <c r="F74" s="303" t="s">
        <v>4329</v>
      </c>
      <c r="G74" s="314" t="s">
        <v>2622</v>
      </c>
      <c r="H74" s="315"/>
      <c r="I74" s="314" t="str">
        <f t="shared" si="13"/>
        <v>AQ_CAPVISU_MalOcu5aAutA;AQ_CAPVISU_MalOcu5aAutANbO</v>
      </c>
      <c r="J74" s="312" t="s">
        <v>1662</v>
      </c>
      <c r="K74" s="313">
        <v>34</v>
      </c>
    </row>
    <row r="75" spans="1:11" ht="16.5">
      <c r="A75" s="248" t="s">
        <v>482</v>
      </c>
      <c r="B75" s="243" t="str">
        <f>IF(ISERROR(VLOOKUP(A75,TABLES!$A$2:$B$10,2,0)),"",VLOOKUP(A75,TABLES!$A$2:$B$10,2,0))</f>
        <v>-</v>
      </c>
      <c r="C75" s="223" t="str">
        <f t="shared" si="14"/>
        <v/>
      </c>
      <c r="D75" s="223" t="str">
        <f t="shared" si="15"/>
        <v/>
      </c>
      <c r="E75" s="303" t="s">
        <v>1677</v>
      </c>
      <c r="F75" s="303" t="s">
        <v>4330</v>
      </c>
      <c r="G75" s="314" t="s">
        <v>2623</v>
      </c>
      <c r="H75" s="315"/>
      <c r="I75" s="314" t="str">
        <f t="shared" si="13"/>
        <v>AQ_CAPVISU_MalOcu5aAutB;AQ_CAPVISU_MalOcu5aAutBNbO</v>
      </c>
      <c r="J75" s="312" t="s">
        <v>1662</v>
      </c>
      <c r="K75" s="313">
        <v>34</v>
      </c>
    </row>
    <row r="76" spans="1:11">
      <c r="A76" s="248" t="s">
        <v>1505</v>
      </c>
      <c r="B76" s="243" t="str">
        <f>IF(ISERROR(VLOOKUP(A76,TABLES!$A$2:$B$10,2,0)),"",VLOOKUP(A76,TABLES!$A$2:$B$10,2,0))</f>
        <v>■</v>
      </c>
      <c r="C76" s="317"/>
      <c r="D76" s="317"/>
      <c r="E76" s="295" t="s">
        <v>3177</v>
      </c>
      <c r="F76" s="295" t="s">
        <v>3140</v>
      </c>
      <c r="G76" s="314" t="s">
        <v>1678</v>
      </c>
      <c r="H76" s="315"/>
      <c r="I76" s="314" t="str">
        <f t="shared" si="13"/>
        <v>AQ_CAPVISU_Goutte</v>
      </c>
      <c r="J76" s="312" t="s">
        <v>1662</v>
      </c>
      <c r="K76" s="36">
        <v>25</v>
      </c>
    </row>
    <row r="77" spans="1:11" ht="22.5">
      <c r="A77" s="248" t="s">
        <v>1508</v>
      </c>
      <c r="B77" s="243" t="str">
        <f>IF(ISERROR(VLOOKUP(A77,TABLES!$A$2:$B$10,2,0)),"",VLOOKUP(A77,TABLES!$A$2:$B$10,2,0))</f>
        <v>□</v>
      </c>
      <c r="C77" s="223" t="str">
        <f>IF($C$76="x","x","")</f>
        <v/>
      </c>
      <c r="D77" s="223" t="str">
        <f>IF($D$76="x","x","")</f>
        <v/>
      </c>
      <c r="E77" s="297" t="s">
        <v>1798</v>
      </c>
      <c r="F77" s="297" t="s">
        <v>1799</v>
      </c>
      <c r="G77" s="322"/>
      <c r="H77" s="322"/>
      <c r="I77" s="322"/>
      <c r="J77" s="322"/>
      <c r="K77" s="36">
        <v>25</v>
      </c>
    </row>
    <row r="78" spans="1:11">
      <c r="A78" s="248" t="s">
        <v>482</v>
      </c>
      <c r="B78" s="243" t="str">
        <f>IF(ISERROR(VLOOKUP(A78,TABLES!$A$2:$B$10,2,0)),"",VLOOKUP(A78,TABLES!$A$2:$B$10,2,0))</f>
        <v>-</v>
      </c>
      <c r="C78" s="223" t="str">
        <f>IF($C$76="x","x","")</f>
        <v/>
      </c>
      <c r="D78" s="223" t="str">
        <f>IF($D$76="x","x","")</f>
        <v/>
      </c>
      <c r="E78" s="303" t="s">
        <v>2624</v>
      </c>
      <c r="F78" s="303" t="s">
        <v>2624</v>
      </c>
      <c r="G78" s="314" t="s">
        <v>2626</v>
      </c>
      <c r="H78" s="315"/>
      <c r="I78" s="314" t="str">
        <f t="shared" si="13"/>
        <v>AQ_CAPVISU_GoutTraitA</v>
      </c>
      <c r="J78" s="312" t="s">
        <v>1662</v>
      </c>
      <c r="K78" s="36">
        <v>25</v>
      </c>
    </row>
    <row r="79" spans="1:11" ht="13.5" thickBot="1">
      <c r="A79" s="248" t="s">
        <v>482</v>
      </c>
      <c r="B79" s="243" t="str">
        <f>IF(ISERROR(VLOOKUP(A79,TABLES!$A$2:$B$10,2,0)),"",VLOOKUP(A79,TABLES!$A$2:$B$10,2,0))</f>
        <v>-</v>
      </c>
      <c r="C79" s="223" t="str">
        <f>IF($C$76="x","x","")</f>
        <v/>
      </c>
      <c r="D79" s="223" t="str">
        <f>IF($D$76="x","x","")</f>
        <v/>
      </c>
      <c r="E79" s="303" t="s">
        <v>2625</v>
      </c>
      <c r="F79" s="303" t="s">
        <v>2625</v>
      </c>
      <c r="G79" s="314" t="s">
        <v>2627</v>
      </c>
      <c r="H79" s="315"/>
      <c r="I79" s="314" t="str">
        <f t="shared" si="13"/>
        <v>AQ_CAPVISU_GoutTraitB</v>
      </c>
      <c r="J79" s="312" t="s">
        <v>1662</v>
      </c>
      <c r="K79" s="36">
        <v>25</v>
      </c>
    </row>
    <row r="80" spans="1:11">
      <c r="A80" s="248" t="s">
        <v>1507</v>
      </c>
      <c r="B80" s="243" t="str">
        <f>IF(ISERROR(VLOOKUP(A80,TABLES!$A$2:$B$10,2,0)),"",VLOOKUP(A80,TABLES!$A$2:$B$10,2,0))</f>
        <v>▐</v>
      </c>
      <c r="C80" s="403" t="str">
        <f>IF(C81="x","z","")</f>
        <v/>
      </c>
      <c r="D80" s="403" t="str">
        <f>IF(D81="x","z","")</f>
        <v/>
      </c>
      <c r="E80" s="64" t="s">
        <v>1738</v>
      </c>
      <c r="F80" s="64" t="s">
        <v>2596</v>
      </c>
      <c r="G80" s="64"/>
      <c r="H80" s="64"/>
      <c r="I80" s="64" t="str">
        <f t="shared" si="13"/>
        <v/>
      </c>
      <c r="J80" s="64"/>
      <c r="K80" s="309" t="s">
        <v>222</v>
      </c>
    </row>
    <row r="81" spans="1:11" ht="34.5" thickBot="1">
      <c r="A81" s="248" t="s">
        <v>1505</v>
      </c>
      <c r="B81" s="243" t="str">
        <f>IF(ISERROR(VLOOKUP(A81,TABLES!$A$2:$B$10,2,0)),"",VLOOKUP(A81,TABLES!$A$2:$B$10,2,0))</f>
        <v>■</v>
      </c>
      <c r="C81" s="323"/>
      <c r="D81" s="323"/>
      <c r="E81" s="295" t="s">
        <v>3155</v>
      </c>
      <c r="F81" s="295" t="s">
        <v>3156</v>
      </c>
      <c r="G81" s="324" t="s">
        <v>2613</v>
      </c>
      <c r="H81" s="325" t="s">
        <v>222</v>
      </c>
      <c r="I81" s="314" t="str">
        <f t="shared" si="13"/>
        <v>AQ_DIABETE_FemGesta ; AQ_DIABETE_FemGesta_N</v>
      </c>
      <c r="J81" s="312" t="s">
        <v>1709</v>
      </c>
      <c r="K81" s="37">
        <v>26</v>
      </c>
    </row>
    <row r="82" spans="1:11">
      <c r="A82" s="248" t="s">
        <v>1507</v>
      </c>
      <c r="B82" s="243" t="str">
        <f>IF(ISERROR(VLOOKUP(A82,TABLES!$A$2:$B$10,2,0)),"",VLOOKUP(A82,TABLES!$A$2:$B$10,2,0))</f>
        <v>▐</v>
      </c>
      <c r="C82" s="403" t="str">
        <f>IF(COUNTIF(C83:C100,"x"),"z","")</f>
        <v/>
      </c>
      <c r="D82" s="403" t="str">
        <f>IF(COUNTIF(D83:D100,"x"),"z","")</f>
        <v/>
      </c>
      <c r="E82" s="64" t="s">
        <v>1707</v>
      </c>
      <c r="F82" s="64" t="s">
        <v>1708</v>
      </c>
      <c r="G82" s="64"/>
      <c r="H82" s="64"/>
      <c r="I82" s="64" t="str">
        <f>IF(G82&lt;&gt;"",IF(H82&lt;&gt;"",G82&amp;" ; "&amp;IFERROR(IF(SEARCH(" ; ",G82)&gt;0,SUBSTITUTE(G82," ; ","_N ; ")&amp;"_N"),IFERROR(IF(SEARCH(" ;",G82)&gt;0,SUBSTITUTE(G82," ;","_N  ; ")&amp;"_N"),IFERROR(IF(SEARCH(";",G82)&gt;0,SUBSTITUTE(G82,";","_N  ; ")&amp;"_N"),G82&amp;"_N"))),G82),"")</f>
        <v/>
      </c>
      <c r="J82" s="64"/>
      <c r="K82" s="309" t="s">
        <v>222</v>
      </c>
    </row>
    <row r="83" spans="1:11">
      <c r="A83" s="248" t="s">
        <v>1505</v>
      </c>
      <c r="B83" s="243" t="str">
        <f>IF(ISERROR(VLOOKUP(A83,TABLES!$A$2:$B$10,2,0)),"",VLOOKUP(A83,TABLES!$A$2:$B$10,2,0))</f>
        <v>■</v>
      </c>
      <c r="C83" s="317"/>
      <c r="D83" s="317"/>
      <c r="E83" s="295" t="s">
        <v>3077</v>
      </c>
      <c r="F83" s="295" t="s">
        <v>3141</v>
      </c>
      <c r="G83" s="314" t="s">
        <v>1711</v>
      </c>
      <c r="H83" s="315"/>
      <c r="I83" s="314" t="str">
        <f>IF(G83&lt;&gt;"",IF(H83&lt;&gt;"",G83&amp;" ; "&amp;IFERROR(IF(SEARCH(" ; ",G83)&gt;0,SUBSTITUTE(G83," ; ","_N ; ")&amp;"_N"),IFERROR(IF(SEARCH(" ;",G83)&gt;0,SUBSTITUTE(G83," ;","_N  ; ")&amp;"_N"),IFERROR(IF(SEARCH(";",G83)&gt;0,SUBSTITUTE(G83,";","_N  ; ")&amp;"_N"),G83&amp;"_N"))),G83),"")</f>
        <v>AQ_DIABETE_DitMed</v>
      </c>
      <c r="J83" s="312" t="s">
        <v>1709</v>
      </c>
      <c r="K83" s="326">
        <v>27</v>
      </c>
    </row>
    <row r="84" spans="1:11">
      <c r="A84" s="248" t="s">
        <v>1505</v>
      </c>
      <c r="B84" s="243" t="str">
        <f>IF(ISERROR(VLOOKUP(A84,TABLES!$A$2:$B$10,2,0)),"",VLOOKUP(A84,TABLES!$A$2:$B$10,2,0))</f>
        <v>■</v>
      </c>
      <c r="C84" s="317"/>
      <c r="D84" s="317"/>
      <c r="E84" s="295" t="s">
        <v>3231</v>
      </c>
      <c r="F84" s="295" t="s">
        <v>3157</v>
      </c>
      <c r="G84" s="314" t="s">
        <v>1710</v>
      </c>
      <c r="H84" s="315" t="s">
        <v>222</v>
      </c>
      <c r="I84" s="314" t="str">
        <f t="shared" ref="I84:I100" si="16">IF(G84&lt;&gt;"",IF(H84&lt;&gt;"",G84&amp;" ; "&amp;IFERROR(IF(SEARCH(" ; ",G84)&gt;0,SUBSTITUTE(G84," ; ","_N ; ")&amp;"_N"),IFERROR(IF(SEARCH(" ;",G84)&gt;0,SUBSTITUTE(G84," ;","_N  ; ")&amp;"_N"),IFERROR(IF(SEARCH(";",G84)&gt;0,SUBSTITUTE(G84,";","_N  ; ")&amp;"_N"),G84&amp;"_N"))),G84),"")</f>
        <v>AQ_DIABETE_Age ; AQ_DIABETE_Age_N</v>
      </c>
      <c r="J84" s="312" t="s">
        <v>1709</v>
      </c>
      <c r="K84" s="36">
        <v>28</v>
      </c>
    </row>
    <row r="85" spans="1:11">
      <c r="A85" s="248" t="s">
        <v>1505</v>
      </c>
      <c r="B85" s="243" t="str">
        <f>IF(ISERROR(VLOOKUP(A85,TABLES!$A$2:$B$10,2,0)),"",VLOOKUP(A85,TABLES!$A$2:$B$10,2,0))</f>
        <v>■</v>
      </c>
      <c r="C85" s="317"/>
      <c r="D85" s="317"/>
      <c r="E85" s="295" t="s">
        <v>3078</v>
      </c>
      <c r="F85" s="295" t="s">
        <v>3142</v>
      </c>
      <c r="G85" s="314" t="s">
        <v>1712</v>
      </c>
      <c r="H85" s="315" t="s">
        <v>222</v>
      </c>
      <c r="I85" s="314" t="str">
        <f t="shared" si="16"/>
        <v>AQ_DIABETE_Consulte ; AQ_DIABETE_Consulte_N</v>
      </c>
      <c r="J85" s="312" t="s">
        <v>1709</v>
      </c>
      <c r="K85" s="326">
        <v>29</v>
      </c>
    </row>
    <row r="86" spans="1:11" ht="22.5">
      <c r="A86" s="248" t="s">
        <v>1508</v>
      </c>
      <c r="B86" s="243" t="str">
        <f>IF(ISERROR(VLOOKUP(A86,TABLES!$A$2:$B$10,2,0)),"",VLOOKUP(A86,TABLES!$A$2:$B$10,2,0))</f>
        <v>□</v>
      </c>
      <c r="C86" s="223" t="str">
        <f>IF($C$85="x","x","")</f>
        <v/>
      </c>
      <c r="D86" s="223" t="str">
        <f>IF($D$85="x","x","")</f>
        <v/>
      </c>
      <c r="E86" s="304" t="s">
        <v>3175</v>
      </c>
      <c r="F86" s="305" t="s">
        <v>4319</v>
      </c>
      <c r="G86" s="314" t="s">
        <v>1713</v>
      </c>
      <c r="H86" s="315" t="s">
        <v>222</v>
      </c>
      <c r="I86" s="314" t="str">
        <f t="shared" si="16"/>
        <v>AQ_DIABETE_ConsulteGen ; AQ_DIABETE_ConsulteGen_N</v>
      </c>
      <c r="J86" s="312" t="s">
        <v>1709</v>
      </c>
      <c r="K86" s="326">
        <v>29</v>
      </c>
    </row>
    <row r="87" spans="1:11">
      <c r="A87" s="248" t="s">
        <v>1508</v>
      </c>
      <c r="B87" s="243" t="str">
        <f>IF(ISERROR(VLOOKUP(A87,TABLES!$A$2:$B$10,2,0)),"",VLOOKUP(A87,TABLES!$A$2:$B$10,2,0))</f>
        <v>□</v>
      </c>
      <c r="C87" s="223" t="str">
        <f>IF($C$85="x","x","")</f>
        <v/>
      </c>
      <c r="D87" s="223" t="str">
        <f>IF($D$85="x","x","")</f>
        <v/>
      </c>
      <c r="E87" s="296" t="s">
        <v>1714</v>
      </c>
      <c r="F87" s="299" t="s">
        <v>1715</v>
      </c>
      <c r="G87" s="314" t="s">
        <v>1716</v>
      </c>
      <c r="H87" s="315" t="s">
        <v>222</v>
      </c>
      <c r="I87" s="314" t="str">
        <f t="shared" si="16"/>
        <v>AQ_DIABETE_ConsulteSpe ; AQ_DIABETE_ConsulteSpe_N</v>
      </c>
      <c r="J87" s="312" t="s">
        <v>1709</v>
      </c>
      <c r="K87" s="326">
        <v>29</v>
      </c>
    </row>
    <row r="88" spans="1:11">
      <c r="A88" s="248" t="s">
        <v>1505</v>
      </c>
      <c r="B88" s="243" t="str">
        <f>IF(ISERROR(VLOOKUP(A88,TABLES!$A$2:$B$10,2,0)),"",VLOOKUP(A88,TABLES!$A$2:$B$10,2,0))</f>
        <v>■</v>
      </c>
      <c r="C88" s="317"/>
      <c r="D88" s="317"/>
      <c r="E88" s="295" t="s">
        <v>3079</v>
      </c>
      <c r="F88" s="295" t="s">
        <v>3143</v>
      </c>
      <c r="G88" s="314" t="s">
        <v>1717</v>
      </c>
      <c r="H88" s="315" t="s">
        <v>222</v>
      </c>
      <c r="I88" s="314" t="str">
        <f t="shared" si="16"/>
        <v>AQ_DIABETE_Trait ; AQ_DIABETE_Trait_N</v>
      </c>
      <c r="J88" s="312" t="s">
        <v>1709</v>
      </c>
      <c r="K88" s="36">
        <v>30</v>
      </c>
    </row>
    <row r="89" spans="1:11" ht="22.5">
      <c r="A89" s="231" t="s">
        <v>1505</v>
      </c>
      <c r="B89" s="243" t="str">
        <f>IF(ISERROR(VLOOKUP(A89,TABLES!$A$2:$B$10,2,0)),"",VLOOKUP(A89,TABLES!$A$2:$B$10,2,0))</f>
        <v>■</v>
      </c>
      <c r="C89" s="317"/>
      <c r="D89" s="317"/>
      <c r="E89" s="295" t="s">
        <v>3080</v>
      </c>
      <c r="F89" s="295" t="s">
        <v>3161</v>
      </c>
      <c r="G89" s="314" t="s">
        <v>1718</v>
      </c>
      <c r="H89" s="315" t="s">
        <v>222</v>
      </c>
      <c r="I89" s="314" t="str">
        <f t="shared" si="16"/>
        <v>AQ_DIABETE_Inject ; AQ_DIABETE_Inject_N</v>
      </c>
      <c r="J89" s="312" t="s">
        <v>1709</v>
      </c>
      <c r="K89" s="326">
        <v>31</v>
      </c>
    </row>
    <row r="90" spans="1:11">
      <c r="A90" s="231" t="s">
        <v>1508</v>
      </c>
      <c r="B90" s="243" t="str">
        <f>IF(ISERROR(VLOOKUP(A90,TABLES!$A$2:$B$10,2,0)),"",VLOOKUP(A90,TABLES!$A$2:$B$10,2,0))</f>
        <v>□</v>
      </c>
      <c r="C90" s="223" t="str">
        <f>IF($C$89="x","x","")</f>
        <v/>
      </c>
      <c r="D90" s="223" t="str">
        <f>IF($D$89="x","x","")</f>
        <v/>
      </c>
      <c r="E90" s="297" t="s">
        <v>3232</v>
      </c>
      <c r="F90" s="297" t="s">
        <v>3160</v>
      </c>
      <c r="G90" s="314" t="s">
        <v>1719</v>
      </c>
      <c r="H90" s="315" t="s">
        <v>222</v>
      </c>
      <c r="I90" s="314" t="str">
        <f t="shared" si="16"/>
        <v>AQ_DIABETE_InjectAge ; AQ_DIABETE_InjectAge_N</v>
      </c>
      <c r="J90" s="312" t="s">
        <v>1709</v>
      </c>
      <c r="K90" s="326">
        <v>31</v>
      </c>
    </row>
    <row r="91" spans="1:11">
      <c r="A91" s="231" t="s">
        <v>1505</v>
      </c>
      <c r="B91" s="243" t="str">
        <f>IF(ISERROR(VLOOKUP(A91,TABLES!$A$2:$B$10,2,0)),"",VLOOKUP(A91,TABLES!$A$2:$B$10,2,0))</f>
        <v>■</v>
      </c>
      <c r="C91" s="317"/>
      <c r="D91" s="317"/>
      <c r="E91" s="295" t="s">
        <v>3081</v>
      </c>
      <c r="F91" s="295" t="s">
        <v>3164</v>
      </c>
      <c r="G91" s="314" t="s">
        <v>2614</v>
      </c>
      <c r="H91" s="315"/>
      <c r="I91" s="314" t="str">
        <f t="shared" si="16"/>
        <v>AQ_DIABETE_InjectAutre</v>
      </c>
      <c r="J91" s="312" t="s">
        <v>1709</v>
      </c>
      <c r="K91" s="326">
        <v>32</v>
      </c>
    </row>
    <row r="92" spans="1:11">
      <c r="A92" s="231" t="s">
        <v>1508</v>
      </c>
      <c r="B92" s="243" t="str">
        <f>IF(ISERROR(VLOOKUP(A92,TABLES!$A$2:$B$10,2,0)),"",VLOOKUP(A92,TABLES!$A$2:$B$10,2,0))</f>
        <v>□</v>
      </c>
      <c r="C92" s="223" t="str">
        <f>IF($C$91="x","x","")</f>
        <v/>
      </c>
      <c r="D92" s="223" t="str">
        <f>IF($D$91="x","x","")</f>
        <v/>
      </c>
      <c r="E92" s="297" t="s">
        <v>3233</v>
      </c>
      <c r="F92" s="295" t="s">
        <v>3165</v>
      </c>
      <c r="G92" s="314" t="s">
        <v>2615</v>
      </c>
      <c r="H92" s="315"/>
      <c r="I92" s="314" t="str">
        <f t="shared" si="16"/>
        <v>AQ_DIABETE_InjectAutreAge</v>
      </c>
      <c r="J92" s="312" t="s">
        <v>1709</v>
      </c>
      <c r="K92" s="326">
        <v>32</v>
      </c>
    </row>
    <row r="93" spans="1:11">
      <c r="A93" s="231" t="s">
        <v>1505</v>
      </c>
      <c r="B93" s="243" t="str">
        <f>IF(ISERROR(VLOOKUP(A93,TABLES!$A$2:$B$10,2,0)),"",VLOOKUP(A93,TABLES!$A$2:$B$10,2,0))</f>
        <v>■</v>
      </c>
      <c r="C93" s="317"/>
      <c r="D93" s="317"/>
      <c r="E93" s="295" t="s">
        <v>3082</v>
      </c>
      <c r="F93" s="295" t="s">
        <v>3144</v>
      </c>
      <c r="G93" s="314" t="s">
        <v>1720</v>
      </c>
      <c r="H93" s="315" t="s">
        <v>222</v>
      </c>
      <c r="I93" s="314" t="str">
        <f t="shared" si="16"/>
        <v>AQ_DIABETE_Glycos ; AQ_DIABETE_Glycos_N</v>
      </c>
      <c r="J93" s="312" t="s">
        <v>1709</v>
      </c>
      <c r="K93" s="36">
        <v>33</v>
      </c>
    </row>
    <row r="94" spans="1:11">
      <c r="A94" s="231" t="s">
        <v>1505</v>
      </c>
      <c r="B94" s="243" t="str">
        <f>IF(ISERROR(VLOOKUP(A94,TABLES!$A$2:$B$10,2,0)),"",VLOOKUP(A94,TABLES!$A$2:$B$10,2,0))</f>
        <v>■</v>
      </c>
      <c r="C94" s="317"/>
      <c r="D94" s="317"/>
      <c r="E94" s="295" t="s">
        <v>3176</v>
      </c>
      <c r="F94" s="295" t="s">
        <v>3162</v>
      </c>
      <c r="G94" s="314" t="s">
        <v>1721</v>
      </c>
      <c r="H94" s="315" t="s">
        <v>222</v>
      </c>
      <c r="I94" s="314" t="str">
        <f t="shared" si="16"/>
        <v>AQ_DIABETE_GlycosDos ; AQ_DIABETE_GlycosDos_N</v>
      </c>
      <c r="J94" s="312" t="s">
        <v>1709</v>
      </c>
      <c r="K94" s="326">
        <v>34</v>
      </c>
    </row>
    <row r="95" spans="1:11">
      <c r="A95" s="231" t="s">
        <v>1508</v>
      </c>
      <c r="B95" s="243" t="str">
        <f>IF(ISERROR(VLOOKUP(A95,TABLES!$A$2:$B$10,2,0)),"",VLOOKUP(A95,TABLES!$A$2:$B$10,2,0))</f>
        <v>□</v>
      </c>
      <c r="C95" s="223" t="str">
        <f>IF($C$94="x","x","")</f>
        <v/>
      </c>
      <c r="D95" s="223" t="str">
        <f>IF($D$94="x","x","")</f>
        <v/>
      </c>
      <c r="E95" s="297" t="s">
        <v>3274</v>
      </c>
      <c r="F95" s="295" t="s">
        <v>3241</v>
      </c>
      <c r="G95" s="314" t="s">
        <v>1722</v>
      </c>
      <c r="H95" s="315" t="s">
        <v>222</v>
      </c>
      <c r="I95" s="314" t="str">
        <f t="shared" si="16"/>
        <v>AQ_DIABETE_GlycosResult ; AQ_DIABETE_GlycosResult_N</v>
      </c>
      <c r="J95" s="312" t="s">
        <v>1709</v>
      </c>
      <c r="K95" s="326">
        <v>34</v>
      </c>
    </row>
    <row r="96" spans="1:11">
      <c r="A96" s="231" t="s">
        <v>1505</v>
      </c>
      <c r="B96" s="243" t="str">
        <f>IF(ISERROR(VLOOKUP(A96,TABLES!$A$2:$B$10,2,0)),"",VLOOKUP(A96,TABLES!$A$2:$B$10,2,0))</f>
        <v>■</v>
      </c>
      <c r="C96" s="162" t="str">
        <f>IF(COUNTIF(C97:C100,"x"),"x","Sélection ci-dessous")</f>
        <v>Sélection ci-dessous</v>
      </c>
      <c r="D96" s="162" t="str">
        <f>IF(COUNTIF(D97:D100,"x"),"x","Select items here under")</f>
        <v>Select items here under</v>
      </c>
      <c r="E96" s="295" t="s">
        <v>1737</v>
      </c>
      <c r="F96" s="295" t="s">
        <v>3163</v>
      </c>
      <c r="G96" s="314"/>
      <c r="H96" s="315"/>
      <c r="I96" s="314" t="str">
        <f t="shared" si="16"/>
        <v/>
      </c>
      <c r="J96" s="312"/>
      <c r="K96" s="36">
        <v>35</v>
      </c>
    </row>
    <row r="97" spans="1:11">
      <c r="A97" s="231" t="s">
        <v>1504</v>
      </c>
      <c r="B97" s="243" t="str">
        <f>IF(ISERROR(VLOOKUP(A97,TABLES!$A$2:$B$10,2,0)),"",VLOOKUP(A97,TABLES!$A$2:$B$10,2,0))</f>
        <v>□</v>
      </c>
      <c r="C97" s="208"/>
      <c r="D97" s="208"/>
      <c r="E97" s="297" t="s">
        <v>3083</v>
      </c>
      <c r="F97" s="295" t="s">
        <v>3145</v>
      </c>
      <c r="G97" s="314" t="s">
        <v>1723</v>
      </c>
      <c r="H97" s="315" t="s">
        <v>222</v>
      </c>
      <c r="I97" s="314" t="str">
        <f t="shared" si="16"/>
        <v>AQ_DIABETE_ConsultOptht ; AQ_DIABETE_ConsultOptht_N</v>
      </c>
      <c r="J97" s="312" t="s">
        <v>1709</v>
      </c>
      <c r="K97" s="36">
        <v>35</v>
      </c>
    </row>
    <row r="98" spans="1:11">
      <c r="A98" s="231" t="s">
        <v>1504</v>
      </c>
      <c r="B98" s="243" t="str">
        <f>IF(ISERROR(VLOOKUP(A98,TABLES!$A$2:$B$10,2,0)),"",VLOOKUP(A98,TABLES!$A$2:$B$10,2,0))</f>
        <v>□</v>
      </c>
      <c r="C98" s="208"/>
      <c r="D98" s="208"/>
      <c r="E98" s="297" t="s">
        <v>3084</v>
      </c>
      <c r="F98" s="295" t="s">
        <v>3146</v>
      </c>
      <c r="G98" s="314" t="s">
        <v>1724</v>
      </c>
      <c r="H98" s="315" t="s">
        <v>222</v>
      </c>
      <c r="I98" s="314" t="str">
        <f t="shared" si="16"/>
        <v>AQ_DIABETE_ConsultPied ; AQ_DIABETE_ConsultPied_N</v>
      </c>
      <c r="J98" s="312" t="s">
        <v>1709</v>
      </c>
      <c r="K98" s="36">
        <v>35</v>
      </c>
    </row>
    <row r="99" spans="1:11">
      <c r="A99" s="231" t="s">
        <v>1504</v>
      </c>
      <c r="B99" s="243" t="str">
        <f>IF(ISERROR(VLOOKUP(A99,TABLES!$A$2:$B$10,2,0)),"",VLOOKUP(A99,TABLES!$A$2:$B$10,2,0))</f>
        <v>□</v>
      </c>
      <c r="C99" s="208"/>
      <c r="D99" s="208"/>
      <c r="E99" s="297" t="s">
        <v>3085</v>
      </c>
      <c r="F99" s="295" t="s">
        <v>3147</v>
      </c>
      <c r="G99" s="314" t="s">
        <v>1725</v>
      </c>
      <c r="H99" s="315" t="s">
        <v>222</v>
      </c>
      <c r="I99" s="314" t="str">
        <f t="shared" si="16"/>
        <v>AQ_DIABETE_ConsultNephr ; AQ_DIABETE_ConsultNephr_N</v>
      </c>
      <c r="J99" s="312" t="s">
        <v>1709</v>
      </c>
      <c r="K99" s="36">
        <v>35</v>
      </c>
    </row>
    <row r="100" spans="1:11">
      <c r="A100" s="231" t="s">
        <v>1504</v>
      </c>
      <c r="B100" s="243" t="str">
        <f>IF(ISERROR(VLOOKUP(A100,TABLES!$A$2:$B$10,2,0)),"",VLOOKUP(A100,TABLES!$A$2:$B$10,2,0))</f>
        <v>□</v>
      </c>
      <c r="C100" s="208"/>
      <c r="D100" s="208"/>
      <c r="E100" s="297" t="s">
        <v>3086</v>
      </c>
      <c r="F100" s="295" t="s">
        <v>3148</v>
      </c>
      <c r="G100" s="314" t="s">
        <v>1726</v>
      </c>
      <c r="H100" s="315" t="s">
        <v>222</v>
      </c>
      <c r="I100" s="314" t="str">
        <f t="shared" si="16"/>
        <v>AQ_DIABETE_ConsultDiet ; AQ_DIABETE_ConsultDiet_N</v>
      </c>
      <c r="J100" s="312" t="s">
        <v>1709</v>
      </c>
      <c r="K100" s="36">
        <v>35</v>
      </c>
    </row>
  </sheetData>
  <sheetProtection algorithmName="SHA-512" hashValue="4l42UEiclI/fHFpkSdFU1Wx73G7t0QGPYwvi4nchOXJi8CtD88EvC8xbo4VCKTFSZ5tGk9OIO1eax0yRWOYapw==" saltValue="H6pf2NRHWGLMViRxwucy+g==" spinCount="100000" sheet="1" objects="1" scenarios="1"/>
  <autoFilter ref="A1:K100" xr:uid="{00000000-0001-0000-0700-000000000000}"/>
  <conditionalFormatting sqref="C10:D14 C26:D26 C40:D40 C67:D67 C69:D69 C76:D76 C88:D89 C93:D94 C50:D53 C55:D56 C58:D61 C81:D81 C101:D1048576 C45:D48 C63:D63 C83:D85">
    <cfRule type="cellIs" dxfId="511" priority="400" operator="equal">
      <formula>"V"</formula>
    </cfRule>
    <cfRule type="containsText" dxfId="510" priority="402" operator="containsText" text="x">
      <formula>NOT(ISERROR(SEARCH("x",C10)))</formula>
    </cfRule>
  </conditionalFormatting>
  <conditionalFormatting sqref="C8:D8 D9">
    <cfRule type="cellIs" dxfId="509" priority="375" operator="equal">
      <formula>"+"</formula>
    </cfRule>
    <cfRule type="cellIs" dxfId="508" priority="376" operator="equal">
      <formula>"x"</formula>
    </cfRule>
    <cfRule type="cellIs" dxfId="507" priority="377" operator="equal">
      <formula>"z"</formula>
    </cfRule>
    <cfRule type="cellIs" dxfId="506" priority="378" operator="equal">
      <formula>"masquer"</formula>
    </cfRule>
  </conditionalFormatting>
  <conditionalFormatting sqref="C9">
    <cfRule type="cellIs" dxfId="505" priority="371" operator="equal">
      <formula>"+"</formula>
    </cfRule>
    <cfRule type="cellIs" dxfId="504" priority="372" operator="equal">
      <formula>"x"</formula>
    </cfRule>
    <cfRule type="cellIs" dxfId="503" priority="373" operator="equal">
      <formula>"z"</formula>
    </cfRule>
    <cfRule type="cellIs" dxfId="502" priority="374" operator="equal">
      <formula>"masquer"</formula>
    </cfRule>
  </conditionalFormatting>
  <conditionalFormatting sqref="D24">
    <cfRule type="cellIs" dxfId="501" priority="335" operator="equal">
      <formula>"+"</formula>
    </cfRule>
    <cfRule type="cellIs" dxfId="500" priority="336" operator="equal">
      <formula>"x"</formula>
    </cfRule>
    <cfRule type="cellIs" dxfId="499" priority="337" operator="equal">
      <formula>"z"</formula>
    </cfRule>
    <cfRule type="cellIs" dxfId="498" priority="338" operator="equal">
      <formula>"masquer"</formula>
    </cfRule>
  </conditionalFormatting>
  <conditionalFormatting sqref="C24:D24">
    <cfRule type="cellIs" dxfId="497" priority="331" operator="equal">
      <formula>"+"</formula>
    </cfRule>
    <cfRule type="cellIs" dxfId="496" priority="332" operator="equal">
      <formula>"x"</formula>
    </cfRule>
    <cfRule type="cellIs" dxfId="495" priority="333" operator="equal">
      <formula>"z"</formula>
    </cfRule>
    <cfRule type="cellIs" dxfId="494" priority="334" operator="equal">
      <formula>"masquer"</formula>
    </cfRule>
  </conditionalFormatting>
  <conditionalFormatting sqref="D25">
    <cfRule type="cellIs" dxfId="493" priority="327" operator="equal">
      <formula>"+"</formula>
    </cfRule>
    <cfRule type="cellIs" dxfId="492" priority="328" operator="equal">
      <formula>"x"</formula>
    </cfRule>
    <cfRule type="cellIs" dxfId="491" priority="329" operator="equal">
      <formula>"z"</formula>
    </cfRule>
    <cfRule type="cellIs" dxfId="490" priority="330" operator="equal">
      <formula>"masquer"</formula>
    </cfRule>
  </conditionalFormatting>
  <conditionalFormatting sqref="C25:D25">
    <cfRule type="cellIs" dxfId="489" priority="323" operator="equal">
      <formula>"+"</formula>
    </cfRule>
    <cfRule type="cellIs" dxfId="488" priority="324" operator="equal">
      <formula>"x"</formula>
    </cfRule>
    <cfRule type="cellIs" dxfId="487" priority="325" operator="equal">
      <formula>"z"</formula>
    </cfRule>
    <cfRule type="cellIs" dxfId="486" priority="326" operator="equal">
      <formula>"masquer"</formula>
    </cfRule>
  </conditionalFormatting>
  <conditionalFormatting sqref="D28:D39">
    <cfRule type="cellIs" dxfId="485" priority="319" operator="equal">
      <formula>"+"</formula>
    </cfRule>
    <cfRule type="cellIs" dxfId="484" priority="320" operator="equal">
      <formula>"x"</formula>
    </cfRule>
    <cfRule type="cellIs" dxfId="483" priority="321" operator="equal">
      <formula>"z"</formula>
    </cfRule>
    <cfRule type="cellIs" dxfId="482" priority="322" operator="equal">
      <formula>"masquer"</formula>
    </cfRule>
  </conditionalFormatting>
  <conditionalFormatting sqref="C29:C39 D29:D33 D35:D39 C28:D28">
    <cfRule type="cellIs" dxfId="481" priority="315" operator="equal">
      <formula>"+"</formula>
    </cfRule>
    <cfRule type="cellIs" dxfId="480" priority="316" operator="equal">
      <formula>"x"</formula>
    </cfRule>
    <cfRule type="cellIs" dxfId="479" priority="317" operator="equal">
      <formula>"z"</formula>
    </cfRule>
    <cfRule type="cellIs" dxfId="478" priority="318" operator="equal">
      <formula>"masquer"</formula>
    </cfRule>
  </conditionalFormatting>
  <conditionalFormatting sqref="D42:D44">
    <cfRule type="cellIs" dxfId="477" priority="311" operator="equal">
      <formula>"+"</formula>
    </cfRule>
    <cfRule type="cellIs" dxfId="476" priority="312" operator="equal">
      <formula>"x"</formula>
    </cfRule>
    <cfRule type="cellIs" dxfId="475" priority="313" operator="equal">
      <formula>"z"</formula>
    </cfRule>
    <cfRule type="cellIs" dxfId="474" priority="314" operator="equal">
      <formula>"masquer"</formula>
    </cfRule>
  </conditionalFormatting>
  <conditionalFormatting sqref="C42:D44">
    <cfRule type="cellIs" dxfId="473" priority="307" operator="equal">
      <formula>"+"</formula>
    </cfRule>
    <cfRule type="cellIs" dxfId="472" priority="308" operator="equal">
      <formula>"x"</formula>
    </cfRule>
    <cfRule type="cellIs" dxfId="471" priority="309" operator="equal">
      <formula>"z"</formula>
    </cfRule>
    <cfRule type="cellIs" dxfId="470" priority="310" operator="equal">
      <formula>"masquer"</formula>
    </cfRule>
  </conditionalFormatting>
  <conditionalFormatting sqref="D65:D66">
    <cfRule type="cellIs" dxfId="469" priority="303" operator="equal">
      <formula>"+"</formula>
    </cfRule>
    <cfRule type="cellIs" dxfId="468" priority="304" operator="equal">
      <formula>"x"</formula>
    </cfRule>
    <cfRule type="cellIs" dxfId="467" priority="305" operator="equal">
      <formula>"z"</formula>
    </cfRule>
    <cfRule type="cellIs" dxfId="466" priority="306" operator="equal">
      <formula>"masquer"</formula>
    </cfRule>
  </conditionalFormatting>
  <conditionalFormatting sqref="C65:D66">
    <cfRule type="cellIs" dxfId="465" priority="299" operator="equal">
      <formula>"+"</formula>
    </cfRule>
    <cfRule type="cellIs" dxfId="464" priority="300" operator="equal">
      <formula>"x"</formula>
    </cfRule>
    <cfRule type="cellIs" dxfId="463" priority="301" operator="equal">
      <formula>"z"</formula>
    </cfRule>
    <cfRule type="cellIs" dxfId="462" priority="302" operator="equal">
      <formula>"masquer"</formula>
    </cfRule>
  </conditionalFormatting>
  <conditionalFormatting sqref="D68">
    <cfRule type="cellIs" dxfId="461" priority="295" operator="equal">
      <formula>"+"</formula>
    </cfRule>
    <cfRule type="cellIs" dxfId="460" priority="296" operator="equal">
      <formula>"x"</formula>
    </cfRule>
    <cfRule type="cellIs" dxfId="459" priority="297" operator="equal">
      <formula>"z"</formula>
    </cfRule>
    <cfRule type="cellIs" dxfId="458" priority="298" operator="equal">
      <formula>"masquer"</formula>
    </cfRule>
  </conditionalFormatting>
  <conditionalFormatting sqref="C68:D68">
    <cfRule type="cellIs" dxfId="457" priority="291" operator="equal">
      <formula>"+"</formula>
    </cfRule>
    <cfRule type="cellIs" dxfId="456" priority="292" operator="equal">
      <formula>"x"</formula>
    </cfRule>
    <cfRule type="cellIs" dxfId="455" priority="293" operator="equal">
      <formula>"z"</formula>
    </cfRule>
    <cfRule type="cellIs" dxfId="454" priority="294" operator="equal">
      <formula>"masquer"</formula>
    </cfRule>
  </conditionalFormatting>
  <conditionalFormatting sqref="D70:D75">
    <cfRule type="cellIs" dxfId="453" priority="287" operator="equal">
      <formula>"+"</formula>
    </cfRule>
    <cfRule type="cellIs" dxfId="452" priority="288" operator="equal">
      <formula>"x"</formula>
    </cfRule>
    <cfRule type="cellIs" dxfId="451" priority="289" operator="equal">
      <formula>"z"</formula>
    </cfRule>
    <cfRule type="cellIs" dxfId="450" priority="290" operator="equal">
      <formula>"masquer"</formula>
    </cfRule>
  </conditionalFormatting>
  <conditionalFormatting sqref="C70:D75">
    <cfRule type="cellIs" dxfId="449" priority="283" operator="equal">
      <formula>"+"</formula>
    </cfRule>
    <cfRule type="cellIs" dxfId="448" priority="284" operator="equal">
      <formula>"x"</formula>
    </cfRule>
    <cfRule type="cellIs" dxfId="447" priority="285" operator="equal">
      <formula>"z"</formula>
    </cfRule>
    <cfRule type="cellIs" dxfId="446" priority="286" operator="equal">
      <formula>"masquer"</formula>
    </cfRule>
  </conditionalFormatting>
  <conditionalFormatting sqref="D77:D79">
    <cfRule type="cellIs" dxfId="445" priority="279" operator="equal">
      <formula>"+"</formula>
    </cfRule>
    <cfRule type="cellIs" dxfId="444" priority="280" operator="equal">
      <formula>"x"</formula>
    </cfRule>
    <cfRule type="cellIs" dxfId="443" priority="281" operator="equal">
      <formula>"z"</formula>
    </cfRule>
    <cfRule type="cellIs" dxfId="442" priority="282" operator="equal">
      <formula>"masquer"</formula>
    </cfRule>
  </conditionalFormatting>
  <conditionalFormatting sqref="C77:D79">
    <cfRule type="cellIs" dxfId="441" priority="275" operator="equal">
      <formula>"+"</formula>
    </cfRule>
    <cfRule type="cellIs" dxfId="440" priority="276" operator="equal">
      <formula>"x"</formula>
    </cfRule>
    <cfRule type="cellIs" dxfId="439" priority="277" operator="equal">
      <formula>"z"</formula>
    </cfRule>
    <cfRule type="cellIs" dxfId="438" priority="278" operator="equal">
      <formula>"masquer"</formula>
    </cfRule>
  </conditionalFormatting>
  <conditionalFormatting sqref="D86:D87">
    <cfRule type="cellIs" dxfId="437" priority="271" operator="equal">
      <formula>"+"</formula>
    </cfRule>
    <cfRule type="cellIs" dxfId="436" priority="272" operator="equal">
      <formula>"x"</formula>
    </cfRule>
    <cfRule type="cellIs" dxfId="435" priority="273" operator="equal">
      <formula>"z"</formula>
    </cfRule>
    <cfRule type="cellIs" dxfId="434" priority="274" operator="equal">
      <formula>"masquer"</formula>
    </cfRule>
  </conditionalFormatting>
  <conditionalFormatting sqref="C86:D87">
    <cfRule type="cellIs" dxfId="433" priority="267" operator="equal">
      <formula>"+"</formula>
    </cfRule>
    <cfRule type="cellIs" dxfId="432" priority="268" operator="equal">
      <formula>"x"</formula>
    </cfRule>
    <cfRule type="cellIs" dxfId="431" priority="269" operator="equal">
      <formula>"z"</formula>
    </cfRule>
    <cfRule type="cellIs" dxfId="430" priority="270" operator="equal">
      <formula>"masquer"</formula>
    </cfRule>
  </conditionalFormatting>
  <conditionalFormatting sqref="D90:D92">
    <cfRule type="cellIs" dxfId="429" priority="263" operator="equal">
      <formula>"+"</formula>
    </cfRule>
    <cfRule type="cellIs" dxfId="428" priority="264" operator="equal">
      <formula>"x"</formula>
    </cfRule>
    <cfRule type="cellIs" dxfId="427" priority="265" operator="equal">
      <formula>"z"</formula>
    </cfRule>
    <cfRule type="cellIs" dxfId="426" priority="266" operator="equal">
      <formula>"masquer"</formula>
    </cfRule>
  </conditionalFormatting>
  <conditionalFormatting sqref="C90:D92">
    <cfRule type="cellIs" dxfId="425" priority="259" operator="equal">
      <formula>"+"</formula>
    </cfRule>
    <cfRule type="cellIs" dxfId="424" priority="260" operator="equal">
      <formula>"x"</formula>
    </cfRule>
    <cfRule type="cellIs" dxfId="423" priority="261" operator="equal">
      <formula>"z"</formula>
    </cfRule>
    <cfRule type="cellIs" dxfId="422" priority="262" operator="equal">
      <formula>"masquer"</formula>
    </cfRule>
  </conditionalFormatting>
  <conditionalFormatting sqref="D95">
    <cfRule type="cellIs" dxfId="421" priority="255" operator="equal">
      <formula>"+"</formula>
    </cfRule>
    <cfRule type="cellIs" dxfId="420" priority="256" operator="equal">
      <formula>"x"</formula>
    </cfRule>
    <cfRule type="cellIs" dxfId="419" priority="257" operator="equal">
      <formula>"z"</formula>
    </cfRule>
    <cfRule type="cellIs" dxfId="418" priority="258" operator="equal">
      <formula>"masquer"</formula>
    </cfRule>
  </conditionalFormatting>
  <conditionalFormatting sqref="C95:D95">
    <cfRule type="cellIs" dxfId="417" priority="251" operator="equal">
      <formula>"+"</formula>
    </cfRule>
    <cfRule type="cellIs" dxfId="416" priority="252" operator="equal">
      <formula>"x"</formula>
    </cfRule>
    <cfRule type="cellIs" dxfId="415" priority="253" operator="equal">
      <formula>"z"</formula>
    </cfRule>
    <cfRule type="cellIs" dxfId="414" priority="254" operator="equal">
      <formula>"masquer"</formula>
    </cfRule>
  </conditionalFormatting>
  <conditionalFormatting sqref="D97:D100">
    <cfRule type="cellIs" dxfId="413" priority="247" operator="equal">
      <formula>"+"</formula>
    </cfRule>
    <cfRule type="cellIs" dxfId="412" priority="248" operator="equal">
      <formula>"x"</formula>
    </cfRule>
    <cfRule type="cellIs" dxfId="411" priority="249" operator="equal">
      <formula>"z"</formula>
    </cfRule>
    <cfRule type="cellIs" dxfId="410" priority="250" operator="equal">
      <formula>"masquer"</formula>
    </cfRule>
  </conditionalFormatting>
  <conditionalFormatting sqref="C97:D100">
    <cfRule type="cellIs" dxfId="409" priority="243" operator="equal">
      <formula>"+"</formula>
    </cfRule>
    <cfRule type="cellIs" dxfId="408" priority="244" operator="equal">
      <formula>"x"</formula>
    </cfRule>
    <cfRule type="cellIs" dxfId="407" priority="245" operator="equal">
      <formula>"z"</formula>
    </cfRule>
    <cfRule type="cellIs" dxfId="406" priority="246" operator="equal">
      <formula>"masquer"</formula>
    </cfRule>
  </conditionalFormatting>
  <conditionalFormatting sqref="D64">
    <cfRule type="cellIs" dxfId="405" priority="231" operator="equal">
      <formula>"+"</formula>
    </cfRule>
    <cfRule type="cellIs" dxfId="404" priority="232" operator="equal">
      <formula>"x"</formula>
    </cfRule>
    <cfRule type="cellIs" dxfId="403" priority="233" operator="equal">
      <formula>"z"</formula>
    </cfRule>
    <cfRule type="cellIs" dxfId="402" priority="234" operator="equal">
      <formula>"masquer"</formula>
    </cfRule>
  </conditionalFormatting>
  <conditionalFormatting sqref="C64:D64">
    <cfRule type="cellIs" dxfId="401" priority="227" operator="equal">
      <formula>"+"</formula>
    </cfRule>
    <cfRule type="cellIs" dxfId="400" priority="229" operator="equal">
      <formula>"z"</formula>
    </cfRule>
    <cfRule type="cellIs" dxfId="399" priority="230" operator="equal">
      <formula>"masquer"</formula>
    </cfRule>
  </conditionalFormatting>
  <conditionalFormatting sqref="C49:D49">
    <cfRule type="cellIs" dxfId="398" priority="223" operator="equal">
      <formula>"+"</formula>
    </cfRule>
    <cfRule type="cellIs" dxfId="397" priority="224" operator="equal">
      <formula>"x"</formula>
    </cfRule>
    <cfRule type="cellIs" dxfId="396" priority="225" operator="equal">
      <formula>"z"</formula>
    </cfRule>
    <cfRule type="cellIs" dxfId="395" priority="226" operator="equal">
      <formula>"masquer"</formula>
    </cfRule>
  </conditionalFormatting>
  <conditionalFormatting sqref="C54:D54">
    <cfRule type="cellIs" dxfId="394" priority="219" operator="equal">
      <formula>"+"</formula>
    </cfRule>
    <cfRule type="cellIs" dxfId="393" priority="220" operator="equal">
      <formula>"x"</formula>
    </cfRule>
    <cfRule type="cellIs" dxfId="392" priority="221" operator="equal">
      <formula>"z"</formula>
    </cfRule>
    <cfRule type="cellIs" dxfId="391" priority="222" operator="equal">
      <formula>"masquer"</formula>
    </cfRule>
  </conditionalFormatting>
  <conditionalFormatting sqref="C57:D57">
    <cfRule type="cellIs" dxfId="390" priority="215" operator="equal">
      <formula>"+"</formula>
    </cfRule>
    <cfRule type="cellIs" dxfId="389" priority="216" operator="equal">
      <formula>"x"</formula>
    </cfRule>
    <cfRule type="cellIs" dxfId="388" priority="217" operator="equal">
      <formula>"z"</formula>
    </cfRule>
    <cfRule type="cellIs" dxfId="387" priority="218" operator="equal">
      <formula>"masquer"</formula>
    </cfRule>
  </conditionalFormatting>
  <conditionalFormatting sqref="C65:D66">
    <cfRule type="cellIs" dxfId="386" priority="212" operator="equal">
      <formula>"+"</formula>
    </cfRule>
    <cfRule type="cellIs" dxfId="385" priority="213" operator="equal">
      <formula>"z"</formula>
    </cfRule>
    <cfRule type="cellIs" dxfId="384" priority="214" operator="equal">
      <formula>"masquer"</formula>
    </cfRule>
  </conditionalFormatting>
  <conditionalFormatting sqref="C96:D96">
    <cfRule type="cellIs" dxfId="383" priority="208" operator="equal">
      <formula>"+"</formula>
    </cfRule>
    <cfRule type="cellIs" dxfId="382" priority="209" operator="equal">
      <formula>"x"</formula>
    </cfRule>
    <cfRule type="cellIs" dxfId="381" priority="210" operator="equal">
      <formula>"z"</formula>
    </cfRule>
    <cfRule type="cellIs" dxfId="380" priority="211" operator="equal">
      <formula>"masquer"</formula>
    </cfRule>
  </conditionalFormatting>
  <conditionalFormatting sqref="C15:D22">
    <cfRule type="cellIs" dxfId="379" priority="193" operator="equal">
      <formula>"+"</formula>
    </cfRule>
    <cfRule type="cellIs" dxfId="378" priority="194" operator="equal">
      <formula>"x"</formula>
    </cfRule>
    <cfRule type="cellIs" dxfId="377" priority="195" operator="equal">
      <formula>"z"</formula>
    </cfRule>
    <cfRule type="cellIs" dxfId="376" priority="196" operator="equal">
      <formula>"masquer"</formula>
    </cfRule>
  </conditionalFormatting>
  <conditionalFormatting sqref="C7:D7">
    <cfRule type="cellIs" dxfId="375" priority="189" operator="equal">
      <formula>"+"</formula>
    </cfRule>
    <cfRule type="cellIs" dxfId="374" priority="190" operator="equal">
      <formula>"x"</formula>
    </cfRule>
    <cfRule type="cellIs" dxfId="373" priority="191" operator="equal">
      <formula>"z"</formula>
    </cfRule>
    <cfRule type="cellIs" dxfId="372" priority="192" operator="equal">
      <formula>"masquer"</formula>
    </cfRule>
  </conditionalFormatting>
  <conditionalFormatting sqref="C23:D23">
    <cfRule type="cellIs" dxfId="371" priority="185" operator="equal">
      <formula>"+"</formula>
    </cfRule>
    <cfRule type="cellIs" dxfId="370" priority="186" operator="equal">
      <formula>"x"</formula>
    </cfRule>
    <cfRule type="cellIs" dxfId="369" priority="187" operator="equal">
      <formula>"z"</formula>
    </cfRule>
    <cfRule type="cellIs" dxfId="368" priority="188" operator="equal">
      <formula>"masquer"</formula>
    </cfRule>
  </conditionalFormatting>
  <conditionalFormatting sqref="C27:D28">
    <cfRule type="cellIs" dxfId="367" priority="181" operator="equal">
      <formula>"+"</formula>
    </cfRule>
    <cfRule type="cellIs" dxfId="366" priority="182" operator="equal">
      <formula>"x"</formula>
    </cfRule>
    <cfRule type="cellIs" dxfId="365" priority="183" operator="equal">
      <formula>"z"</formula>
    </cfRule>
    <cfRule type="cellIs" dxfId="364" priority="184" operator="equal">
      <formula>"masquer"</formula>
    </cfRule>
  </conditionalFormatting>
  <conditionalFormatting sqref="C41:D42">
    <cfRule type="cellIs" dxfId="363" priority="177" operator="equal">
      <formula>"+"</formula>
    </cfRule>
    <cfRule type="cellIs" dxfId="362" priority="178" operator="equal">
      <formula>"x"</formula>
    </cfRule>
    <cfRule type="cellIs" dxfId="361" priority="179" operator="equal">
      <formula>"z"</formula>
    </cfRule>
    <cfRule type="cellIs" dxfId="360" priority="180" operator="equal">
      <formula>"masquer"</formula>
    </cfRule>
  </conditionalFormatting>
  <conditionalFormatting sqref="C4:D4">
    <cfRule type="cellIs" dxfId="359" priority="132" operator="equal">
      <formula>"+"</formula>
    </cfRule>
    <cfRule type="cellIs" dxfId="358" priority="133" operator="equal">
      <formula>"x"</formula>
    </cfRule>
    <cfRule type="cellIs" dxfId="357" priority="134" operator="equal">
      <formula>"z"</formula>
    </cfRule>
    <cfRule type="cellIs" dxfId="356" priority="135" operator="equal">
      <formula>"masquer"</formula>
    </cfRule>
  </conditionalFormatting>
  <conditionalFormatting sqref="C4:D4 C6:D61 C63:D79 C81:D81 C83:D1048576">
    <cfRule type="cellIs" dxfId="355" priority="384" operator="equal">
      <formula>"x"</formula>
    </cfRule>
    <cfRule type="cellIs" dxfId="354" priority="385" operator="equal">
      <formula>"z"</formula>
    </cfRule>
    <cfRule type="cellIs" dxfId="353" priority="386" operator="equal">
      <formula>"masquer"</formula>
    </cfRule>
  </conditionalFormatting>
  <conditionalFormatting sqref="C28:D28">
    <cfRule type="cellIs" dxfId="352" priority="119" operator="equal">
      <formula>"+"</formula>
    </cfRule>
    <cfRule type="cellIs" dxfId="351" priority="120" operator="equal">
      <formula>"x"</formula>
    </cfRule>
    <cfRule type="cellIs" dxfId="350" priority="121" operator="equal">
      <formula>"z"</formula>
    </cfRule>
    <cfRule type="cellIs" dxfId="349" priority="122" operator="equal">
      <formula>"masquer"</formula>
    </cfRule>
  </conditionalFormatting>
  <conditionalFormatting sqref="D42">
    <cfRule type="cellIs" dxfId="348" priority="115" operator="equal">
      <formula>"+"</formula>
    </cfRule>
    <cfRule type="cellIs" dxfId="347" priority="116" operator="equal">
      <formula>"x"</formula>
    </cfRule>
    <cfRule type="cellIs" dxfId="346" priority="117" operator="equal">
      <formula>"z"</formula>
    </cfRule>
    <cfRule type="cellIs" dxfId="345" priority="118" operator="equal">
      <formula>"masquer"</formula>
    </cfRule>
  </conditionalFormatting>
  <conditionalFormatting sqref="C42:D42">
    <cfRule type="cellIs" dxfId="344" priority="111" operator="equal">
      <formula>"+"</formula>
    </cfRule>
    <cfRule type="cellIs" dxfId="343" priority="112" operator="equal">
      <formula>"x"</formula>
    </cfRule>
    <cfRule type="cellIs" dxfId="342" priority="113" operator="equal">
      <formula>"z"</formula>
    </cfRule>
    <cfRule type="cellIs" dxfId="341" priority="114" operator="equal">
      <formula>"masquer"</formula>
    </cfRule>
  </conditionalFormatting>
  <conditionalFormatting sqref="C42:D42">
    <cfRule type="cellIs" dxfId="340" priority="107" operator="equal">
      <formula>"+"</formula>
    </cfRule>
    <cfRule type="cellIs" dxfId="339" priority="108" operator="equal">
      <formula>"x"</formula>
    </cfRule>
    <cfRule type="cellIs" dxfId="338" priority="109" operator="equal">
      <formula>"z"</formula>
    </cfRule>
    <cfRule type="cellIs" dxfId="337" priority="110" operator="equal">
      <formula>"masquer"</formula>
    </cfRule>
  </conditionalFormatting>
  <conditionalFormatting sqref="C42:D42">
    <cfRule type="cellIs" dxfId="336" priority="103" operator="equal">
      <formula>"+"</formula>
    </cfRule>
    <cfRule type="cellIs" dxfId="335" priority="104" operator="equal">
      <formula>"x"</formula>
    </cfRule>
    <cfRule type="cellIs" dxfId="334" priority="105" operator="equal">
      <formula>"z"</formula>
    </cfRule>
    <cfRule type="cellIs" dxfId="333" priority="106" operator="equal">
      <formula>"masquer"</formula>
    </cfRule>
  </conditionalFormatting>
  <conditionalFormatting sqref="A2:B2">
    <cfRule type="cellIs" dxfId="332" priority="100" operator="equal">
      <formula>"x"</formula>
    </cfRule>
    <cfRule type="cellIs" dxfId="331" priority="101" operator="equal">
      <formula>"z"</formula>
    </cfRule>
    <cfRule type="cellIs" dxfId="330" priority="102" operator="equal">
      <formula>"masquer"</formula>
    </cfRule>
  </conditionalFormatting>
  <conditionalFormatting sqref="C34">
    <cfRule type="cellIs" dxfId="329" priority="92" operator="equal">
      <formula>"+"</formula>
    </cfRule>
    <cfRule type="cellIs" dxfId="328" priority="93" operator="equal">
      <formula>"x"</formula>
    </cfRule>
    <cfRule type="cellIs" dxfId="327" priority="94" operator="equal">
      <formula>"z"</formula>
    </cfRule>
    <cfRule type="cellIs" dxfId="326" priority="95" operator="equal">
      <formula>"masquer"</formula>
    </cfRule>
  </conditionalFormatting>
  <conditionalFormatting sqref="D34">
    <cfRule type="cellIs" dxfId="325" priority="88" operator="equal">
      <formula>"+"</formula>
    </cfRule>
    <cfRule type="cellIs" dxfId="324" priority="89" operator="equal">
      <formula>"x"</formula>
    </cfRule>
    <cfRule type="cellIs" dxfId="323" priority="90" operator="equal">
      <formula>"z"</formula>
    </cfRule>
    <cfRule type="cellIs" dxfId="322" priority="91" operator="equal">
      <formula>"masquer"</formula>
    </cfRule>
  </conditionalFormatting>
  <conditionalFormatting sqref="D34">
    <cfRule type="cellIs" dxfId="321" priority="84" operator="equal">
      <formula>"+"</formula>
    </cfRule>
    <cfRule type="cellIs" dxfId="320" priority="85" operator="equal">
      <formula>"x"</formula>
    </cfRule>
    <cfRule type="cellIs" dxfId="319" priority="86" operator="equal">
      <formula>"z"</formula>
    </cfRule>
    <cfRule type="cellIs" dxfId="318" priority="87" operator="equal">
      <formula>"masquer"</formula>
    </cfRule>
  </conditionalFormatting>
  <conditionalFormatting sqref="C45">
    <cfRule type="cellIs" dxfId="317" priority="80" operator="equal">
      <formula>"+"</formula>
    </cfRule>
    <cfRule type="cellIs" dxfId="316" priority="81" operator="equal">
      <formula>"x"</formula>
    </cfRule>
    <cfRule type="cellIs" dxfId="315" priority="82" operator="equal">
      <formula>"z"</formula>
    </cfRule>
    <cfRule type="cellIs" dxfId="314" priority="83" operator="equal">
      <formula>"masquer"</formula>
    </cfRule>
  </conditionalFormatting>
  <conditionalFormatting sqref="C45">
    <cfRule type="cellIs" dxfId="313" priority="76" operator="equal">
      <formula>"+"</formula>
    </cfRule>
    <cfRule type="cellIs" dxfId="312" priority="77" operator="equal">
      <formula>"x"</formula>
    </cfRule>
    <cfRule type="cellIs" dxfId="311" priority="78" operator="equal">
      <formula>"z"</formula>
    </cfRule>
    <cfRule type="cellIs" dxfId="310" priority="79" operator="equal">
      <formula>"masquer"</formula>
    </cfRule>
  </conditionalFormatting>
  <conditionalFormatting sqref="D45">
    <cfRule type="cellIs" dxfId="309" priority="72" operator="equal">
      <formula>"+"</formula>
    </cfRule>
    <cfRule type="cellIs" dxfId="308" priority="73" operator="equal">
      <formula>"x"</formula>
    </cfRule>
    <cfRule type="cellIs" dxfId="307" priority="74" operator="equal">
      <formula>"z"</formula>
    </cfRule>
    <cfRule type="cellIs" dxfId="306" priority="75" operator="equal">
      <formula>"masquer"</formula>
    </cfRule>
  </conditionalFormatting>
  <conditionalFormatting sqref="D45">
    <cfRule type="cellIs" dxfId="305" priority="68" operator="equal">
      <formula>"+"</formula>
    </cfRule>
    <cfRule type="cellIs" dxfId="304" priority="69" operator="equal">
      <formula>"x"</formula>
    </cfRule>
    <cfRule type="cellIs" dxfId="303" priority="70" operator="equal">
      <formula>"z"</formula>
    </cfRule>
    <cfRule type="cellIs" dxfId="302" priority="71" operator="equal">
      <formula>"masquer"</formula>
    </cfRule>
  </conditionalFormatting>
  <conditionalFormatting sqref="D45">
    <cfRule type="cellIs" dxfId="301" priority="64" operator="equal">
      <formula>"+"</formula>
    </cfRule>
    <cfRule type="cellIs" dxfId="300" priority="65" operator="equal">
      <formula>"x"</formula>
    </cfRule>
    <cfRule type="cellIs" dxfId="299" priority="66" operator="equal">
      <formula>"z"</formula>
    </cfRule>
    <cfRule type="cellIs" dxfId="298" priority="67" operator="equal">
      <formula>"masquer"</formula>
    </cfRule>
  </conditionalFormatting>
  <conditionalFormatting sqref="D45">
    <cfRule type="cellIs" dxfId="297" priority="60" operator="equal">
      <formula>"+"</formula>
    </cfRule>
    <cfRule type="cellIs" dxfId="296" priority="61" operator="equal">
      <formula>"x"</formula>
    </cfRule>
    <cfRule type="cellIs" dxfId="295" priority="62" operator="equal">
      <formula>"z"</formula>
    </cfRule>
    <cfRule type="cellIs" dxfId="294" priority="63" operator="equal">
      <formula>"masquer"</formula>
    </cfRule>
  </conditionalFormatting>
  <conditionalFormatting sqref="D45">
    <cfRule type="cellIs" dxfId="293" priority="56" operator="equal">
      <formula>"+"</formula>
    </cfRule>
    <cfRule type="cellIs" dxfId="292" priority="57" operator="equal">
      <formula>"x"</formula>
    </cfRule>
    <cfRule type="cellIs" dxfId="291" priority="58" operator="equal">
      <formula>"z"</formula>
    </cfRule>
    <cfRule type="cellIs" dxfId="290" priority="59" operator="equal">
      <formula>"masquer"</formula>
    </cfRule>
  </conditionalFormatting>
  <conditionalFormatting sqref="C91:D91">
    <cfRule type="cellIs" dxfId="289" priority="53" operator="equal">
      <formula>"V"</formula>
    </cfRule>
    <cfRule type="containsText" dxfId="288" priority="55" operator="containsText" text="x">
      <formula>NOT(ISERROR(SEARCH("x",C91)))</formula>
    </cfRule>
  </conditionalFormatting>
  <conditionalFormatting sqref="C91">
    <cfRule type="cellIs" dxfId="287" priority="50" operator="equal">
      <formula>"V"</formula>
    </cfRule>
    <cfRule type="containsText" dxfId="286" priority="52" operator="containsText" text="x">
      <formula>NOT(ISERROR(SEARCH("x",C91)))</formula>
    </cfRule>
  </conditionalFormatting>
  <conditionalFormatting sqref="C91:D91">
    <cfRule type="cellIs" dxfId="285" priority="47" operator="equal">
      <formula>"V"</formula>
    </cfRule>
    <cfRule type="containsText" dxfId="284" priority="49" operator="containsText" text="x">
      <formula>NOT(ISERROR(SEARCH("x",C91)))</formula>
    </cfRule>
  </conditionalFormatting>
  <conditionalFormatting sqref="C91:D91">
    <cfRule type="cellIs" dxfId="283" priority="44" operator="equal">
      <formula>"V"</formula>
    </cfRule>
    <cfRule type="containsText" dxfId="282" priority="46" operator="containsText" text="x">
      <formula>NOT(ISERROR(SEARCH("x",C91)))</formula>
    </cfRule>
  </conditionalFormatting>
  <conditionalFormatting sqref="C2:D2">
    <cfRule type="cellIs" dxfId="281" priority="41" operator="equal">
      <formula>"x"</formula>
    </cfRule>
    <cfRule type="cellIs" dxfId="280" priority="42" operator="equal">
      <formula>"z"</formula>
    </cfRule>
    <cfRule type="cellIs" dxfId="279" priority="43" operator="equal">
      <formula>"masquer"</formula>
    </cfRule>
  </conditionalFormatting>
  <conditionalFormatting sqref="C3">
    <cfRule type="cellIs" dxfId="278" priority="37" operator="equal">
      <formula>"+"</formula>
    </cfRule>
    <cfRule type="cellIs" dxfId="277" priority="38" operator="equal">
      <formula>"x"</formula>
    </cfRule>
    <cfRule type="cellIs" dxfId="276" priority="39" operator="equal">
      <formula>"z"</formula>
    </cfRule>
    <cfRule type="cellIs" dxfId="275" priority="40" operator="equal">
      <formula>"masquer"</formula>
    </cfRule>
  </conditionalFormatting>
  <conditionalFormatting sqref="D3">
    <cfRule type="cellIs" dxfId="274" priority="33" operator="equal">
      <formula>"+"</formula>
    </cfRule>
    <cfRule type="cellIs" dxfId="273" priority="34" operator="equal">
      <formula>"x"</formula>
    </cfRule>
    <cfRule type="cellIs" dxfId="272" priority="35" operator="equal">
      <formula>"z"</formula>
    </cfRule>
    <cfRule type="cellIs" dxfId="271" priority="36" operator="equal">
      <formula>"masquer"</formula>
    </cfRule>
  </conditionalFormatting>
  <conditionalFormatting sqref="C5">
    <cfRule type="cellIs" dxfId="270" priority="29" operator="equal">
      <formula>"+"</formula>
    </cfRule>
    <cfRule type="cellIs" dxfId="269" priority="30" operator="equal">
      <formula>"x"</formula>
    </cfRule>
    <cfRule type="cellIs" dxfId="268" priority="31" operator="equal">
      <formula>"z"</formula>
    </cfRule>
    <cfRule type="cellIs" dxfId="267" priority="32" operator="equal">
      <formula>"masquer"</formula>
    </cfRule>
  </conditionalFormatting>
  <conditionalFormatting sqref="D5">
    <cfRule type="cellIs" dxfId="266" priority="25" operator="equal">
      <formula>"+"</formula>
    </cfRule>
    <cfRule type="cellIs" dxfId="265" priority="26" operator="equal">
      <formula>"x"</formula>
    </cfRule>
    <cfRule type="cellIs" dxfId="264" priority="27" operator="equal">
      <formula>"z"</formula>
    </cfRule>
    <cfRule type="cellIs" dxfId="263" priority="28" operator="equal">
      <formula>"masquer"</formula>
    </cfRule>
  </conditionalFormatting>
  <conditionalFormatting sqref="C62">
    <cfRule type="cellIs" dxfId="262" priority="21" operator="equal">
      <formula>"+"</formula>
    </cfRule>
    <cfRule type="cellIs" dxfId="261" priority="22" operator="equal">
      <formula>"x"</formula>
    </cfRule>
    <cfRule type="cellIs" dxfId="260" priority="23" operator="equal">
      <formula>"z"</formula>
    </cfRule>
    <cfRule type="cellIs" dxfId="259" priority="24" operator="equal">
      <formula>"masquer"</formula>
    </cfRule>
  </conditionalFormatting>
  <conditionalFormatting sqref="D62">
    <cfRule type="cellIs" dxfId="258" priority="17" operator="equal">
      <formula>"+"</formula>
    </cfRule>
    <cfRule type="cellIs" dxfId="257" priority="18" operator="equal">
      <formula>"x"</formula>
    </cfRule>
    <cfRule type="cellIs" dxfId="256" priority="19" operator="equal">
      <formula>"z"</formula>
    </cfRule>
    <cfRule type="cellIs" dxfId="255" priority="20" operator="equal">
      <formula>"masquer"</formula>
    </cfRule>
  </conditionalFormatting>
  <conditionalFormatting sqref="C80">
    <cfRule type="cellIs" dxfId="254" priority="13" operator="equal">
      <formula>"+"</formula>
    </cfRule>
    <cfRule type="cellIs" dxfId="253" priority="14" operator="equal">
      <formula>"x"</formula>
    </cfRule>
    <cfRule type="cellIs" dxfId="252" priority="15" operator="equal">
      <formula>"z"</formula>
    </cfRule>
    <cfRule type="cellIs" dxfId="251" priority="16" operator="equal">
      <formula>"masquer"</formula>
    </cfRule>
  </conditionalFormatting>
  <conditionalFormatting sqref="D80">
    <cfRule type="cellIs" dxfId="250" priority="9" operator="equal">
      <formula>"+"</formula>
    </cfRule>
    <cfRule type="cellIs" dxfId="249" priority="10" operator="equal">
      <formula>"x"</formula>
    </cfRule>
    <cfRule type="cellIs" dxfId="248" priority="11" operator="equal">
      <formula>"z"</formula>
    </cfRule>
    <cfRule type="cellIs" dxfId="247" priority="12" operator="equal">
      <formula>"masquer"</formula>
    </cfRule>
  </conditionalFormatting>
  <conditionalFormatting sqref="C82">
    <cfRule type="cellIs" dxfId="246" priority="5" operator="equal">
      <formula>"+"</formula>
    </cfRule>
    <cfRule type="cellIs" dxfId="245" priority="6" operator="equal">
      <formula>"x"</formula>
    </cfRule>
    <cfRule type="cellIs" dxfId="244" priority="7" operator="equal">
      <formula>"z"</formula>
    </cfRule>
    <cfRule type="cellIs" dxfId="243" priority="8" operator="equal">
      <formula>"masquer"</formula>
    </cfRule>
  </conditionalFormatting>
  <conditionalFormatting sqref="D82">
    <cfRule type="cellIs" dxfId="242" priority="1" operator="equal">
      <formula>"+"</formula>
    </cfRule>
    <cfRule type="cellIs" dxfId="241" priority="2" operator="equal">
      <formula>"x"</formula>
    </cfRule>
    <cfRule type="cellIs" dxfId="240" priority="3" operator="equal">
      <formula>"z"</formula>
    </cfRule>
    <cfRule type="cellIs" dxfId="239" priority="4" operator="equal">
      <formula>"masquer"</formula>
    </cfRule>
  </conditionalFormatting>
  <dataValidations count="7">
    <dataValidation type="list" allowBlank="1" showInputMessage="1" showErrorMessage="1" sqref="A1 A5:A100" xr:uid="{00000000-0002-0000-0700-000000000000}">
      <formula1>ABREVIATION</formula1>
    </dataValidation>
    <dataValidation operator="equal" allowBlank="1" showInputMessage="1" showErrorMessage="1" promptTitle="Sélection automatique" prompt="Cocher cette cellule active la suivante automatiquement, toutefois la suppression de l' item reste possible." sqref="C15 C17 C19 C21" xr:uid="{00000000-0002-0000-0700-000001000000}"/>
    <dataValidation operator="equal" allowBlank="1" showInputMessage="1" showErrorMessage="1" promptTitle="Automatic selection" prompt="Ticking this cell activates automatically the following cell, still you can delete it." sqref="D15 D17 D19 D21" xr:uid="{00000000-0002-0000-0700-000002000000}"/>
    <dataValidation operator="equal" allowBlank="1" showInputMessage="1" showErrorMessage="1" promptTitle="Automatic selection" prompt="Ticking this cell activates automatically the 2 following cells, still you can delete any of them." sqref="D7 D23 D41" xr:uid="{00000000-0002-0000-0700-000003000000}"/>
    <dataValidation operator="equal" allowBlank="1" showInputMessage="1" showErrorMessage="1" promptTitle="Sélection automatique" prompt="Cocher cette cellule active les 2 suivantes automatiquement, toutefois la suppression de ces items reste possible." sqref="C7 C23 C41" xr:uid="{00000000-0002-0000-0700-000004000000}"/>
    <dataValidation operator="equal" allowBlank="1" showInputMessage="1" showErrorMessage="1" promptTitle="Sélection automatique" prompt="Cocher cette cellule active les 5 suivantes automatiquement, toutefois la suppression de ces items reste possible." sqref="C27" xr:uid="{00000000-0002-0000-0700-000005000000}"/>
    <dataValidation operator="equal" allowBlank="1" showInputMessage="1" showErrorMessage="1" promptTitle="Automatic selection" prompt="Ticking this cell activates automatically the 5 following cells, still you can delete any of them." sqref="D27" xr:uid="{00000000-0002-0000-0700-000006000000}"/>
  </dataValidations>
  <printOptions horizontalCentered="1"/>
  <pageMargins left="0.31496062992125984" right="0.31496062992125984" top="0.31496062992125984" bottom="0.39370078740157483" header="0" footer="0.31496062992125984"/>
  <pageSetup paperSize="9" scale="90" fitToHeight="0"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containsText" priority="401" operator="containsText" id="{ED1CC737-A180-4447-8D2B-B9B289117B6A}">
            <xm:f>NOT(ISERROR(SEARCH("+",C10)))</xm:f>
            <xm:f>"+"</xm:f>
            <x14:dxf>
              <fill>
                <patternFill patternType="lightUp">
                  <fgColor theme="9" tint="-0.24994659260841701"/>
                  <bgColor auto="1"/>
                </patternFill>
              </fill>
            </x14:dxf>
          </x14:cfRule>
          <xm:sqref>C10:D14 C26:D26 C40:D40 C67:D67 C69:D69 C76:D76 C88:D89 C93:D94 C50:D53 C55:D56 C58:D61 C81:D81 C101:D1048576 C45:D48 C63:D63 C83:D85</xm:sqref>
        </x14:conditionalFormatting>
        <x14:conditionalFormatting xmlns:xm="http://schemas.microsoft.com/office/excel/2006/main">
          <x14:cfRule type="containsText" priority="54" operator="containsText" id="{B84FDBD8-43E9-4248-9CAA-1763CB92EE04}">
            <xm:f>NOT(ISERROR(SEARCH("+",C91)))</xm:f>
            <xm:f>"+"</xm:f>
            <x14:dxf>
              <fill>
                <patternFill patternType="lightUp">
                  <fgColor theme="9" tint="-0.24994659260841701"/>
                  <bgColor auto="1"/>
                </patternFill>
              </fill>
            </x14:dxf>
          </x14:cfRule>
          <xm:sqref>C91:D91</xm:sqref>
        </x14:conditionalFormatting>
        <x14:conditionalFormatting xmlns:xm="http://schemas.microsoft.com/office/excel/2006/main">
          <x14:cfRule type="containsText" priority="51" operator="containsText" id="{9C61AAE9-C918-4FBB-BB97-6B9027054FD7}">
            <xm:f>NOT(ISERROR(SEARCH("+",C91)))</xm:f>
            <xm:f>"+"</xm:f>
            <x14:dxf>
              <fill>
                <patternFill patternType="lightUp">
                  <fgColor theme="9" tint="-0.24994659260841701"/>
                  <bgColor auto="1"/>
                </patternFill>
              </fill>
            </x14:dxf>
          </x14:cfRule>
          <xm:sqref>C91</xm:sqref>
        </x14:conditionalFormatting>
        <x14:conditionalFormatting xmlns:xm="http://schemas.microsoft.com/office/excel/2006/main">
          <x14:cfRule type="containsText" priority="48" operator="containsText" id="{26D43436-12DE-4AA7-BCEE-40156F6AFD0D}">
            <xm:f>NOT(ISERROR(SEARCH("+",C91)))</xm:f>
            <xm:f>"+"</xm:f>
            <x14:dxf>
              <fill>
                <patternFill patternType="lightUp">
                  <fgColor theme="9" tint="-0.24994659260841701"/>
                  <bgColor auto="1"/>
                </patternFill>
              </fill>
            </x14:dxf>
          </x14:cfRule>
          <xm:sqref>C91:D91</xm:sqref>
        </x14:conditionalFormatting>
        <x14:conditionalFormatting xmlns:xm="http://schemas.microsoft.com/office/excel/2006/main">
          <x14:cfRule type="containsText" priority="45" operator="containsText" id="{13864E43-7C72-4C8E-B719-EA5B808DAFFA}">
            <xm:f>NOT(ISERROR(SEARCH("+",C91)))</xm:f>
            <xm:f>"+"</xm:f>
            <x14:dxf>
              <fill>
                <patternFill patternType="lightUp">
                  <fgColor theme="9" tint="-0.24994659260841701"/>
                  <bgColor auto="1"/>
                </patternFill>
              </fill>
            </x14:dxf>
          </x14:cfRule>
          <xm:sqref>C91:D91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C08DF-685F-45C1-9599-3E59D2231A4C}">
  <sheetPr codeName="Feuil13" filterMode="1">
    <tabColor theme="6" tint="-0.249977111117893"/>
  </sheetPr>
  <dimension ref="A1:K508"/>
  <sheetViews>
    <sheetView showGridLines="0" topLeftCell="E1" zoomScale="115" zoomScaleNormal="115" zoomScaleSheetLayoutView="100" workbookViewId="0">
      <selection activeCell="E18" sqref="E18"/>
    </sheetView>
  </sheetViews>
  <sheetFormatPr baseColWidth="10" defaultColWidth="11.42578125" defaultRowHeight="15"/>
  <cols>
    <col min="1" max="1" width="3.42578125" style="2" hidden="1" customWidth="1"/>
    <col min="2" max="2" width="3.42578125" style="351" hidden="1" customWidth="1"/>
    <col min="3" max="3" width="16.7109375" style="339" hidden="1" customWidth="1"/>
    <col min="4" max="4" width="7.140625" style="339" hidden="1" customWidth="1"/>
    <col min="5" max="5" width="136.42578125" style="319" customWidth="1"/>
    <col min="6" max="6" width="148" style="319" hidden="1" customWidth="1"/>
    <col min="7" max="7" width="58.85546875" style="347" hidden="1" customWidth="1"/>
    <col min="8" max="8" width="5.140625" style="337" hidden="1" customWidth="1"/>
    <col min="9" max="10" width="58.85546875" style="347" hidden="1" customWidth="1"/>
    <col min="11" max="11" width="11.7109375" style="334" customWidth="1"/>
    <col min="12" max="13" width="10.85546875" style="343" customWidth="1"/>
    <col min="14" max="16384" width="11.42578125" style="343"/>
  </cols>
  <sheetData>
    <row r="1" spans="1:11" s="406" customFormat="1" ht="27.6" customHeight="1">
      <c r="A1" s="114"/>
      <c r="B1" s="428" t="s">
        <v>256</v>
      </c>
      <c r="C1" s="429"/>
      <c r="D1" s="429"/>
      <c r="E1" s="430" t="s">
        <v>3973</v>
      </c>
      <c r="F1" s="430" t="s">
        <v>3974</v>
      </c>
      <c r="G1" s="593" t="s">
        <v>0</v>
      </c>
      <c r="H1" s="593"/>
      <c r="I1" s="593"/>
      <c r="J1" s="577"/>
      <c r="K1" s="431"/>
    </row>
    <row r="2" spans="1:11" s="342" customFormat="1" ht="34.5" thickBot="1">
      <c r="A2" s="113"/>
      <c r="B2" s="475"/>
      <c r="C2" s="164" t="s">
        <v>697</v>
      </c>
      <c r="D2" s="476" t="s">
        <v>1764</v>
      </c>
      <c r="E2" s="472" t="s">
        <v>4158</v>
      </c>
      <c r="F2" s="472" t="s">
        <v>4159</v>
      </c>
      <c r="G2" s="477" t="s">
        <v>415</v>
      </c>
      <c r="H2" s="478" t="s">
        <v>1811</v>
      </c>
      <c r="I2" s="478" t="s">
        <v>417</v>
      </c>
      <c r="J2" s="478" t="s">
        <v>1</v>
      </c>
      <c r="K2" s="479" t="s">
        <v>3310</v>
      </c>
    </row>
    <row r="3" spans="1:11" s="43" customFormat="1" ht="16.5" hidden="1" thickTop="1">
      <c r="A3" s="112"/>
      <c r="B3" s="473" t="s">
        <v>256</v>
      </c>
      <c r="C3" s="474" t="s">
        <v>414</v>
      </c>
      <c r="D3" s="474" t="s">
        <v>414</v>
      </c>
      <c r="E3" s="471" t="s">
        <v>1812</v>
      </c>
      <c r="F3" s="471" t="s">
        <v>3977</v>
      </c>
      <c r="G3" s="93" t="s">
        <v>1813</v>
      </c>
      <c r="H3" s="97"/>
      <c r="I3" s="93" t="str">
        <f>IF(G3&lt;&gt;"",IF(H3&lt;&gt;"",G3&amp;" ; "&amp;IFERROR(IF(SEARCH(" ; ",G3)&gt;0,SUBSTITUTE(G3," ; ","_N  ; ")&amp;"_N"),IFERROR(IF(SEARCH(" ;",G3)&gt;0,SUBSTITUTE(G3," ;","_N  ; ")&amp;"_N"),IFERROR(IF(SEARCH(";",G3)&gt;0,SUBSTITUTE(G3,";","_N  ; ")&amp;"_N"),G3&amp;"_N"))),G3),"")</f>
        <v>PARACL_SOC_CES_NCes</v>
      </c>
      <c r="J3" s="93"/>
      <c r="K3" s="151"/>
    </row>
    <row r="4" spans="1:11" s="2" customFormat="1" ht="16.5" hidden="1" thickTop="1">
      <c r="A4" s="44"/>
      <c r="B4" s="96" t="s">
        <v>256</v>
      </c>
      <c r="C4" s="95" t="s">
        <v>414</v>
      </c>
      <c r="D4" s="95" t="s">
        <v>414</v>
      </c>
      <c r="E4" s="111" t="s">
        <v>3748</v>
      </c>
      <c r="F4" s="111" t="s">
        <v>3747</v>
      </c>
      <c r="G4" s="93" t="s">
        <v>1814</v>
      </c>
      <c r="H4" s="97"/>
      <c r="I4" s="93" t="str">
        <f>IF(G4&lt;&gt;"",IF(H4&lt;&gt;"",G4&amp;" ; "&amp;IFERROR(IF(SEARCH(" ; ",G4)&gt;0,SUBSTITUTE(G4," ; ","_N  ; ")&amp;"_N"),IFERROR(IF(SEARCH(" ;",G4)&gt;0,SUBSTITUTE(G4," ;","_N  ; ")&amp;"_N"),IFERROR(IF(SEARCH(";",G4)&gt;0,SUBSTITUTE(G4,";","_N  ; ")&amp;"_N"),G4&amp;"_N"))),G4),"")</f>
        <v>PARACL_SOC_DNaissance</v>
      </c>
      <c r="J4" s="93"/>
      <c r="K4" s="152"/>
    </row>
    <row r="5" spans="1:11" s="2" customFormat="1" ht="16.5" hidden="1" thickTop="1">
      <c r="A5" s="44"/>
      <c r="B5" s="96" t="s">
        <v>256</v>
      </c>
      <c r="C5" s="95" t="s">
        <v>414</v>
      </c>
      <c r="D5" s="95" t="s">
        <v>414</v>
      </c>
      <c r="E5" s="111" t="s">
        <v>3746</v>
      </c>
      <c r="F5" s="111" t="s">
        <v>3745</v>
      </c>
      <c r="G5" s="93" t="s">
        <v>1815</v>
      </c>
      <c r="H5" s="97"/>
      <c r="I5" s="93" t="str">
        <f>IF(G5&lt;&gt;"",IF(H5&lt;&gt;"",G5&amp;" ; "&amp;IFERROR(IF(SEARCH(" ; ",G5)&gt;0,SUBSTITUTE(G5," ; ","_N  ; ")&amp;"_N"),IFERROR(IF(SEARCH(" ;",G5)&gt;0,SUBSTITUTE(G5," ;","_N  ; ")&amp;"_N"),IFERROR(IF(SEARCH(";",G5)&gt;0,SUBSTITUTE(G5,";","_N  ; ")&amp;"_N"),G5&amp;"_N"))),G5),"")</f>
        <v>PARACL_SOC_Sex</v>
      </c>
      <c r="J5" s="93"/>
      <c r="K5" s="152"/>
    </row>
    <row r="6" spans="1:11" s="2" customFormat="1" ht="16.5" hidden="1" thickTop="1">
      <c r="A6" s="44"/>
      <c r="B6" s="96" t="s">
        <v>256</v>
      </c>
      <c r="C6" s="95" t="s">
        <v>414</v>
      </c>
      <c r="D6" s="95" t="s">
        <v>414</v>
      </c>
      <c r="E6" s="94" t="s">
        <v>1816</v>
      </c>
      <c r="F6" s="94" t="s">
        <v>1817</v>
      </c>
      <c r="G6" s="93" t="s">
        <v>1818</v>
      </c>
      <c r="H6" s="97"/>
      <c r="I6" s="91" t="str">
        <f t="shared" ref="I6:I24" si="0">IF(G6&lt;&gt;"",IF(H6&lt;&gt;"",G6&amp;" ; "&amp;IFERROR(IF(SEARCH(" ; ",G6)&gt;0,SUBSTITUTE(G6," ; ","_N  ; ")&amp;"_N"),IFERROR(IF(SEARCH(" ;",G6)&gt;0,SUBSTITUTE(G6," ;","_N  ; ")&amp;"_N"),IFERROR(IF(SEARCH(";",G6)&gt;0,SUBSTITUTE(G6,";","_N  ; ")&amp;"_N"),G6&amp;"_N"))),G6),"")</f>
        <v>PARACL_SOC_DatExam</v>
      </c>
      <c r="J6" s="91"/>
      <c r="K6" s="152"/>
    </row>
    <row r="7" spans="1:11" s="2" customFormat="1" ht="16.5" hidden="1" thickTop="1">
      <c r="A7" s="44"/>
      <c r="B7" s="96" t="s">
        <v>256</v>
      </c>
      <c r="C7" s="95" t="s">
        <v>414</v>
      </c>
      <c r="D7" s="95" t="s">
        <v>414</v>
      </c>
      <c r="E7" s="94" t="s">
        <v>3744</v>
      </c>
      <c r="F7" s="94" t="s">
        <v>3743</v>
      </c>
      <c r="G7" s="93" t="s">
        <v>1934</v>
      </c>
      <c r="H7" s="97"/>
      <c r="I7" s="91" t="str">
        <f t="shared" si="0"/>
        <v>PARACL_SOC_HomeTime</v>
      </c>
      <c r="J7" s="91"/>
      <c r="K7" s="152"/>
    </row>
    <row r="8" spans="1:11" ht="16.5" thickTop="1">
      <c r="A8" s="110"/>
      <c r="B8" s="327" t="s">
        <v>3369</v>
      </c>
      <c r="C8" s="416"/>
      <c r="D8" s="416"/>
      <c r="E8" s="102" t="s">
        <v>1819</v>
      </c>
      <c r="F8" s="102" t="s">
        <v>1820</v>
      </c>
      <c r="G8" s="101"/>
      <c r="H8" s="101"/>
      <c r="I8" s="101" t="str">
        <f t="shared" si="0"/>
        <v/>
      </c>
      <c r="J8" s="579"/>
      <c r="K8" s="441" t="s">
        <v>222</v>
      </c>
    </row>
    <row r="9" spans="1:11" s="344" customFormat="1" ht="15.75">
      <c r="A9" s="109"/>
      <c r="B9" s="328" t="s">
        <v>256</v>
      </c>
      <c r="C9" s="417"/>
      <c r="D9" s="417"/>
      <c r="E9" s="94" t="s">
        <v>3495</v>
      </c>
      <c r="F9" s="94" t="s">
        <v>3494</v>
      </c>
      <c r="G9" s="329" t="s">
        <v>3742</v>
      </c>
      <c r="H9" s="104"/>
      <c r="I9" s="330" t="str">
        <f t="shared" si="0"/>
        <v>PARACL_SAN_ExaReal_N</v>
      </c>
      <c r="J9" s="330" t="s">
        <v>5144</v>
      </c>
      <c r="K9" s="444" t="s">
        <v>222</v>
      </c>
    </row>
    <row r="10" spans="1:11" s="344" customFormat="1" ht="15.75">
      <c r="A10" s="109"/>
      <c r="B10" s="328" t="s">
        <v>256</v>
      </c>
      <c r="C10" s="354"/>
      <c r="D10" s="354"/>
      <c r="E10" s="94" t="s">
        <v>3741</v>
      </c>
      <c r="F10" s="94" t="s">
        <v>3740</v>
      </c>
      <c r="G10" s="332" t="s">
        <v>1827</v>
      </c>
      <c r="H10" s="333"/>
      <c r="I10" s="330" t="str">
        <f t="shared" si="0"/>
        <v>PARACL_SAN_MotAnalSang</v>
      </c>
      <c r="J10" s="330" t="s">
        <v>5144</v>
      </c>
      <c r="K10" s="445" t="s">
        <v>222</v>
      </c>
    </row>
    <row r="11" spans="1:11" ht="15.75">
      <c r="A11" s="45"/>
      <c r="B11" s="328" t="s">
        <v>256</v>
      </c>
      <c r="C11" s="354"/>
      <c r="D11" s="354"/>
      <c r="E11" s="94" t="s">
        <v>3739</v>
      </c>
      <c r="F11" s="94" t="s">
        <v>3738</v>
      </c>
      <c r="G11" s="332" t="s">
        <v>1821</v>
      </c>
      <c r="H11" s="333"/>
      <c r="I11" s="330" t="str">
        <f t="shared" si="0"/>
        <v>PARACL_SAN_HeFinDerRepa</v>
      </c>
      <c r="J11" s="330" t="s">
        <v>5144</v>
      </c>
      <c r="K11" s="445" t="s">
        <v>222</v>
      </c>
    </row>
    <row r="12" spans="1:11" ht="15.75">
      <c r="A12" s="45"/>
      <c r="B12" s="328" t="s">
        <v>256</v>
      </c>
      <c r="C12" s="354"/>
      <c r="D12" s="354"/>
      <c r="E12" s="94" t="s">
        <v>3737</v>
      </c>
      <c r="F12" s="94" t="s">
        <v>3736</v>
      </c>
      <c r="G12" s="332" t="s">
        <v>1822</v>
      </c>
      <c r="H12" s="333"/>
      <c r="I12" s="330" t="str">
        <f t="shared" si="0"/>
        <v>PARACL_SAN_MangMat</v>
      </c>
      <c r="J12" s="330" t="s">
        <v>5144</v>
      </c>
      <c r="K12" s="445" t="s">
        <v>222</v>
      </c>
    </row>
    <row r="13" spans="1:11" ht="15.75">
      <c r="A13" s="44"/>
      <c r="B13" s="328" t="s">
        <v>256</v>
      </c>
      <c r="C13" s="419" t="str">
        <f>IF(OR(C19="x",C20="x",C22="x",C23="x",C24="x",C25="x",C26="x",C27="x"),"+","")</f>
        <v/>
      </c>
      <c r="D13" s="419" t="str">
        <f>IF(OR(D19="x",D20="x",D22="x",D23="x",D24="x",D25="x",D26="x",D27="x"),"+","")</f>
        <v/>
      </c>
      <c r="E13" s="94" t="s">
        <v>3950</v>
      </c>
      <c r="F13" s="94" t="s">
        <v>3735</v>
      </c>
      <c r="G13" s="330" t="s">
        <v>1823</v>
      </c>
      <c r="H13" s="330"/>
      <c r="I13" s="330" t="str">
        <f t="shared" si="0"/>
        <v>PARACL_SAN_DureeJeune</v>
      </c>
      <c r="J13" s="330" t="s">
        <v>5144</v>
      </c>
      <c r="K13" s="445" t="s">
        <v>222</v>
      </c>
    </row>
    <row r="14" spans="1:11" ht="15.75">
      <c r="A14" s="45"/>
      <c r="B14" s="328" t="s">
        <v>256</v>
      </c>
      <c r="C14" s="354"/>
      <c r="D14" s="354"/>
      <c r="E14" s="94" t="s">
        <v>3734</v>
      </c>
      <c r="F14" s="94" t="s">
        <v>3733</v>
      </c>
      <c r="G14" s="332" t="s">
        <v>1825</v>
      </c>
      <c r="H14" s="333"/>
      <c r="I14" s="330" t="str">
        <f t="shared" si="0"/>
        <v>PARACL_SAN_HeuPrel</v>
      </c>
      <c r="J14" s="330" t="s">
        <v>5144</v>
      </c>
      <c r="K14" s="445" t="s">
        <v>222</v>
      </c>
    </row>
    <row r="15" spans="1:11" ht="15.75">
      <c r="A15" s="45"/>
      <c r="B15" s="328" t="s">
        <v>256</v>
      </c>
      <c r="C15" s="354"/>
      <c r="D15" s="354"/>
      <c r="E15" s="94" t="s">
        <v>3732</v>
      </c>
      <c r="F15" s="94" t="s">
        <v>3731</v>
      </c>
      <c r="G15" s="332" t="s">
        <v>1875</v>
      </c>
      <c r="H15" s="333"/>
      <c r="I15" s="330" t="str">
        <f t="shared" si="0"/>
        <v>PARACL_SAN_HeuPrel_proxy</v>
      </c>
      <c r="J15" s="330" t="s">
        <v>5144</v>
      </c>
      <c r="K15" s="445" t="s">
        <v>222</v>
      </c>
    </row>
    <row r="16" spans="1:11" ht="15.75">
      <c r="A16" s="45"/>
      <c r="B16" s="328" t="s">
        <v>256</v>
      </c>
      <c r="C16" s="354"/>
      <c r="D16" s="354"/>
      <c r="E16" s="94" t="s">
        <v>3730</v>
      </c>
      <c r="F16" s="94" t="s">
        <v>3729</v>
      </c>
      <c r="G16" s="332" t="s">
        <v>1826</v>
      </c>
      <c r="H16" s="333"/>
      <c r="I16" s="330" t="str">
        <f t="shared" si="0"/>
        <v>PARACL_SAN_DiffPrel</v>
      </c>
      <c r="J16" s="330" t="s">
        <v>5144</v>
      </c>
      <c r="K16" s="445" t="s">
        <v>222</v>
      </c>
    </row>
    <row r="17" spans="1:11" s="515" customFormat="1" ht="16.5" hidden="1" thickTop="1">
      <c r="A17" s="509"/>
      <c r="B17" s="510" t="s">
        <v>256</v>
      </c>
      <c r="C17" s="95" t="s">
        <v>414</v>
      </c>
      <c r="D17" s="511"/>
      <c r="E17" s="512" t="s">
        <v>4550</v>
      </c>
      <c r="F17" s="512" t="s">
        <v>4551</v>
      </c>
      <c r="G17" s="513" t="s">
        <v>4552</v>
      </c>
      <c r="H17" s="514"/>
      <c r="I17" s="513" t="str">
        <f t="shared" si="0"/>
        <v>PARACL_SAN_HeCentrif</v>
      </c>
      <c r="J17" s="513"/>
      <c r="K17" s="445"/>
    </row>
    <row r="18" spans="1:11" ht="22.5">
      <c r="A18" s="45"/>
      <c r="B18" s="328" t="s">
        <v>256</v>
      </c>
      <c r="C18" s="354"/>
      <c r="D18" s="354"/>
      <c r="E18" s="94" t="s">
        <v>3728</v>
      </c>
      <c r="F18" s="94" t="s">
        <v>3727</v>
      </c>
      <c r="G18" s="332" t="s">
        <v>3726</v>
      </c>
      <c r="H18" s="333"/>
      <c r="I18" s="330" t="str">
        <f t="shared" si="0"/>
        <v>PARACL_HEM_AspSer</v>
      </c>
      <c r="J18" s="330" t="s">
        <v>5144</v>
      </c>
      <c r="K18" s="445" t="s">
        <v>222</v>
      </c>
    </row>
    <row r="19" spans="1:11" ht="15.75">
      <c r="A19" s="45"/>
      <c r="B19" s="328" t="s">
        <v>256</v>
      </c>
      <c r="C19" s="354"/>
      <c r="D19" s="354"/>
      <c r="E19" s="106" t="s">
        <v>1828</v>
      </c>
      <c r="F19" s="94" t="s">
        <v>1829</v>
      </c>
      <c r="G19" s="330" t="s">
        <v>1830</v>
      </c>
      <c r="H19" s="330"/>
      <c r="I19" s="330" t="str">
        <f t="shared" si="0"/>
        <v>PARACL_BIO_Glyc</v>
      </c>
      <c r="J19" s="330" t="s">
        <v>5144</v>
      </c>
      <c r="K19" s="445" t="s">
        <v>222</v>
      </c>
    </row>
    <row r="20" spans="1:11" ht="15.75">
      <c r="A20" s="45"/>
      <c r="B20" s="328" t="s">
        <v>256</v>
      </c>
      <c r="C20" s="354"/>
      <c r="D20" s="354"/>
      <c r="E20" s="106" t="s">
        <v>1831</v>
      </c>
      <c r="F20" s="94" t="s">
        <v>1832</v>
      </c>
      <c r="G20" s="330" t="s">
        <v>1833</v>
      </c>
      <c r="H20" s="330"/>
      <c r="I20" s="330" t="str">
        <f t="shared" si="0"/>
        <v>PARACL_BIO_Crea</v>
      </c>
      <c r="J20" s="330" t="s">
        <v>5144</v>
      </c>
      <c r="K20" s="445" t="s">
        <v>222</v>
      </c>
    </row>
    <row r="21" spans="1:11" ht="15.75">
      <c r="A21" s="45"/>
      <c r="B21" s="328" t="s">
        <v>256</v>
      </c>
      <c r="C21" s="354"/>
      <c r="D21" s="354"/>
      <c r="E21" s="106" t="s">
        <v>5142</v>
      </c>
      <c r="F21" s="94" t="s">
        <v>5143</v>
      </c>
      <c r="G21" s="330" t="s">
        <v>5202</v>
      </c>
      <c r="H21" s="330"/>
      <c r="I21" s="330" t="str">
        <f t="shared" si="0"/>
        <v>PARACL_CALC_eDFG_i</v>
      </c>
      <c r="J21" s="330" t="s">
        <v>5198</v>
      </c>
      <c r="K21" s="445" t="s">
        <v>222</v>
      </c>
    </row>
    <row r="22" spans="1:11" ht="15.75">
      <c r="A22" s="45"/>
      <c r="B22" s="328" t="s">
        <v>256</v>
      </c>
      <c r="C22" s="354"/>
      <c r="D22" s="354"/>
      <c r="E22" s="106" t="s">
        <v>1834</v>
      </c>
      <c r="F22" s="94" t="s">
        <v>1835</v>
      </c>
      <c r="G22" s="330" t="s">
        <v>1836</v>
      </c>
      <c r="H22" s="330"/>
      <c r="I22" s="330" t="str">
        <f t="shared" si="0"/>
        <v>PARACL_BIO_Gam</v>
      </c>
      <c r="J22" s="330" t="s">
        <v>5144</v>
      </c>
      <c r="K22" s="445" t="s">
        <v>222</v>
      </c>
    </row>
    <row r="23" spans="1:11" ht="15.75">
      <c r="A23" s="45"/>
      <c r="B23" s="328" t="s">
        <v>256</v>
      </c>
      <c r="C23" s="354"/>
      <c r="D23" s="354"/>
      <c r="E23" s="106" t="s">
        <v>1837</v>
      </c>
      <c r="F23" s="94" t="s">
        <v>1838</v>
      </c>
      <c r="G23" s="330" t="s">
        <v>1839</v>
      </c>
      <c r="H23" s="330"/>
      <c r="I23" s="330" t="str">
        <f t="shared" si="0"/>
        <v>PARACL_BIO_Alat</v>
      </c>
      <c r="J23" s="330" t="s">
        <v>5144</v>
      </c>
      <c r="K23" s="446" t="s">
        <v>222</v>
      </c>
    </row>
    <row r="24" spans="1:11" s="2" customFormat="1" ht="16.5" hidden="1" thickTop="1">
      <c r="A24" s="45"/>
      <c r="B24" s="96" t="s">
        <v>256</v>
      </c>
      <c r="C24" s="95" t="s">
        <v>414</v>
      </c>
      <c r="D24" s="354"/>
      <c r="E24" s="106" t="s">
        <v>3725</v>
      </c>
      <c r="F24" s="94" t="s">
        <v>3724</v>
      </c>
      <c r="G24" s="330" t="s">
        <v>4548</v>
      </c>
      <c r="H24" s="46"/>
      <c r="I24" s="330" t="str">
        <f t="shared" si="0"/>
        <v>PARACL_BIO_Asat</v>
      </c>
      <c r="J24" s="330"/>
      <c r="K24" s="446" t="s">
        <v>222</v>
      </c>
    </row>
    <row r="25" spans="1:11" ht="15.75">
      <c r="A25" s="45"/>
      <c r="B25" s="328" t="s">
        <v>256</v>
      </c>
      <c r="C25" s="354"/>
      <c r="D25" s="354"/>
      <c r="E25" s="106" t="s">
        <v>1840</v>
      </c>
      <c r="F25" s="94" t="s">
        <v>1841</v>
      </c>
      <c r="G25" s="330" t="s">
        <v>1842</v>
      </c>
      <c r="H25" s="330"/>
      <c r="I25" s="330" t="str">
        <f t="shared" ref="I25:I34" si="1">IF(G25&lt;&gt;"",IF(H25&lt;&gt;"",G25&amp;" ; "&amp;IFERROR(IF(SEARCH(" ; ",G25)&gt;0,SUBSTITUTE(G25," ; ","_N  ; ")&amp;"_N"),IFERROR(IF(SEARCH(" ;",G25)&gt;0,SUBSTITUTE(G25," ;","_N  ; ")&amp;"_N"),IFERROR(IF(SEARCH(";",G25)&gt;0,SUBSTITUTE(G25,";","_N  ; ")&amp;"_N"),G25&amp;"_N"))),G25),"")</f>
        <v>PARACL_BIO_ChoTot</v>
      </c>
      <c r="J25" s="330" t="s">
        <v>5144</v>
      </c>
      <c r="K25" s="447" t="s">
        <v>222</v>
      </c>
    </row>
    <row r="26" spans="1:11" ht="15.75">
      <c r="A26" s="45"/>
      <c r="B26" s="328" t="s">
        <v>256</v>
      </c>
      <c r="C26" s="354"/>
      <c r="D26" s="354"/>
      <c r="E26" s="106" t="s">
        <v>1843</v>
      </c>
      <c r="F26" s="94" t="s">
        <v>1844</v>
      </c>
      <c r="G26" s="330" t="s">
        <v>1845</v>
      </c>
      <c r="H26" s="330"/>
      <c r="I26" s="330" t="str">
        <f t="shared" si="1"/>
        <v>PARACL_BIO_ChoHDL</v>
      </c>
      <c r="J26" s="330" t="s">
        <v>5144</v>
      </c>
      <c r="K26" s="445" t="s">
        <v>222</v>
      </c>
    </row>
    <row r="27" spans="1:11" ht="15.75">
      <c r="A27" s="45"/>
      <c r="B27" s="328" t="s">
        <v>256</v>
      </c>
      <c r="C27" s="354"/>
      <c r="D27" s="354"/>
      <c r="E27" s="106" t="s">
        <v>1846</v>
      </c>
      <c r="F27" s="94" t="s">
        <v>1847</v>
      </c>
      <c r="G27" s="330" t="s">
        <v>1848</v>
      </c>
      <c r="H27" s="330"/>
      <c r="I27" s="330" t="str">
        <f t="shared" si="1"/>
        <v>PARACL_BIO_Trig</v>
      </c>
      <c r="J27" s="330" t="s">
        <v>5144</v>
      </c>
      <c r="K27" s="445" t="s">
        <v>222</v>
      </c>
    </row>
    <row r="28" spans="1:11" ht="15.75">
      <c r="A28" s="45"/>
      <c r="B28" s="328" t="s">
        <v>256</v>
      </c>
      <c r="C28" s="354"/>
      <c r="D28" s="354"/>
      <c r="E28" s="106" t="s">
        <v>1849</v>
      </c>
      <c r="F28" s="94" t="s">
        <v>2570</v>
      </c>
      <c r="G28" s="330" t="s">
        <v>1850</v>
      </c>
      <c r="H28" s="330"/>
      <c r="I28" s="330" t="str">
        <f t="shared" si="1"/>
        <v>PARACL_HEM_GloBla</v>
      </c>
      <c r="J28" s="330" t="s">
        <v>5144</v>
      </c>
      <c r="K28" s="445" t="s">
        <v>222</v>
      </c>
    </row>
    <row r="29" spans="1:11" ht="15.75">
      <c r="A29" s="45"/>
      <c r="B29" s="328" t="s">
        <v>256</v>
      </c>
      <c r="C29" s="354"/>
      <c r="D29" s="354"/>
      <c r="E29" s="106" t="s">
        <v>1851</v>
      </c>
      <c r="F29" s="94" t="s">
        <v>2571</v>
      </c>
      <c r="G29" s="330" t="s">
        <v>1852</v>
      </c>
      <c r="H29" s="330"/>
      <c r="I29" s="330" t="str">
        <f t="shared" si="1"/>
        <v>PARACL_HEM_GloRou</v>
      </c>
      <c r="J29" s="330" t="s">
        <v>5144</v>
      </c>
      <c r="K29" s="445" t="s">
        <v>222</v>
      </c>
    </row>
    <row r="30" spans="1:11" ht="15.75">
      <c r="A30" s="45"/>
      <c r="B30" s="328" t="s">
        <v>256</v>
      </c>
      <c r="C30" s="354"/>
      <c r="D30" s="354"/>
      <c r="E30" s="106" t="s">
        <v>1853</v>
      </c>
      <c r="F30" s="94" t="s">
        <v>1854</v>
      </c>
      <c r="G30" s="330" t="s">
        <v>1855</v>
      </c>
      <c r="H30" s="330"/>
      <c r="I30" s="330" t="str">
        <f t="shared" si="1"/>
        <v>PARACL_HEM_Hemo</v>
      </c>
      <c r="J30" s="330" t="s">
        <v>5144</v>
      </c>
      <c r="K30" s="445" t="s">
        <v>222</v>
      </c>
    </row>
    <row r="31" spans="1:11" ht="15.75">
      <c r="A31" s="45"/>
      <c r="B31" s="328" t="s">
        <v>256</v>
      </c>
      <c r="C31" s="354"/>
      <c r="D31" s="354"/>
      <c r="E31" s="106" t="s">
        <v>1856</v>
      </c>
      <c r="F31" s="94" t="s">
        <v>1857</v>
      </c>
      <c r="G31" s="330" t="s">
        <v>1858</v>
      </c>
      <c r="H31" s="330"/>
      <c r="I31" s="330" t="str">
        <f t="shared" si="1"/>
        <v>PARACL_HEM_VolGlobMoy</v>
      </c>
      <c r="J31" s="330" t="s">
        <v>5144</v>
      </c>
      <c r="K31" s="445" t="s">
        <v>222</v>
      </c>
    </row>
    <row r="32" spans="1:11" ht="15.75">
      <c r="A32" s="45"/>
      <c r="B32" s="328" t="s">
        <v>256</v>
      </c>
      <c r="C32" s="354"/>
      <c r="D32" s="354"/>
      <c r="E32" s="94" t="s">
        <v>3723</v>
      </c>
      <c r="F32" s="94" t="s">
        <v>3722</v>
      </c>
      <c r="G32" s="332" t="s">
        <v>1864</v>
      </c>
      <c r="H32" s="333"/>
      <c r="I32" s="330" t="str">
        <f t="shared" si="1"/>
        <v>PARACL_HEM_Hemato</v>
      </c>
      <c r="J32" s="330" t="s">
        <v>5144</v>
      </c>
      <c r="K32" s="445" t="s">
        <v>222</v>
      </c>
    </row>
    <row r="33" spans="1:11" ht="15.75">
      <c r="A33" s="45"/>
      <c r="B33" s="328" t="s">
        <v>256</v>
      </c>
      <c r="C33" s="354"/>
      <c r="D33" s="354"/>
      <c r="E33" s="106" t="s">
        <v>1859</v>
      </c>
      <c r="F33" s="94" t="s">
        <v>1860</v>
      </c>
      <c r="G33" s="330" t="s">
        <v>1861</v>
      </c>
      <c r="H33" s="330"/>
      <c r="I33" s="330" t="str">
        <f t="shared" si="1"/>
        <v>PARACL_HEM_Plaq</v>
      </c>
      <c r="J33" s="330" t="s">
        <v>5144</v>
      </c>
      <c r="K33" s="445" t="s">
        <v>222</v>
      </c>
    </row>
    <row r="34" spans="1:11" ht="15.75">
      <c r="A34" s="45"/>
      <c r="B34" s="328" t="s">
        <v>256</v>
      </c>
      <c r="C34" s="354"/>
      <c r="D34" s="354"/>
      <c r="E34" s="94" t="s">
        <v>3721</v>
      </c>
      <c r="F34" s="94" t="s">
        <v>3720</v>
      </c>
      <c r="G34" s="332" t="s">
        <v>1862</v>
      </c>
      <c r="H34" s="333"/>
      <c r="I34" s="330" t="str">
        <f t="shared" si="1"/>
        <v>PARACL_HEM_Basophi</v>
      </c>
      <c r="J34" s="330" t="s">
        <v>5144</v>
      </c>
      <c r="K34" s="446" t="s">
        <v>222</v>
      </c>
    </row>
    <row r="35" spans="1:11" s="2" customFormat="1" ht="16.5" hidden="1" thickTop="1">
      <c r="A35" s="45"/>
      <c r="B35" s="96" t="s">
        <v>256</v>
      </c>
      <c r="C35" s="95" t="s">
        <v>414</v>
      </c>
      <c r="D35" s="95" t="s">
        <v>414</v>
      </c>
      <c r="E35" s="94" t="s">
        <v>3719</v>
      </c>
      <c r="F35" s="94" t="s">
        <v>3718</v>
      </c>
      <c r="G35" s="98"/>
      <c r="H35" s="46"/>
      <c r="I35" s="33"/>
      <c r="J35" s="33"/>
      <c r="K35" s="152"/>
    </row>
    <row r="36" spans="1:11" ht="15.75">
      <c r="A36" s="45"/>
      <c r="B36" s="328" t="s">
        <v>256</v>
      </c>
      <c r="C36" s="354"/>
      <c r="D36" s="354"/>
      <c r="E36" s="94" t="s">
        <v>3717</v>
      </c>
      <c r="F36" s="94" t="s">
        <v>3716</v>
      </c>
      <c r="G36" s="332" t="s">
        <v>1863</v>
      </c>
      <c r="H36" s="333"/>
      <c r="I36" s="330" t="str">
        <f>IF(G36&lt;&gt;"",IF(H36&lt;&gt;"",G36&amp;" ; "&amp;IFERROR(IF(SEARCH(" ; ",G36)&gt;0,SUBSTITUTE(G36," ; ","_N  ; ")&amp;"_N"),IFERROR(IF(SEARCH(" ;",G36)&gt;0,SUBSTITUTE(G36," ;","_N  ; ")&amp;"_N"),IFERROR(IF(SEARCH(";",G36)&gt;0,SUBSTITUTE(G36,";","_N  ; ")&amp;"_N"),G36&amp;"_N"))),G36),"")</f>
        <v>PARACL_HEM_EosiPhi</v>
      </c>
      <c r="J36" s="330" t="s">
        <v>5144</v>
      </c>
      <c r="K36" s="443" t="s">
        <v>222</v>
      </c>
    </row>
    <row r="37" spans="1:11" s="2" customFormat="1" ht="16.5" hidden="1" thickTop="1">
      <c r="A37" s="45"/>
      <c r="B37" s="96" t="s">
        <v>256</v>
      </c>
      <c r="C37" s="95" t="s">
        <v>414</v>
      </c>
      <c r="D37" s="95" t="s">
        <v>414</v>
      </c>
      <c r="E37" s="94" t="s">
        <v>3715</v>
      </c>
      <c r="F37" s="94" t="s">
        <v>3714</v>
      </c>
      <c r="G37" s="98"/>
      <c r="H37" s="46"/>
      <c r="I37" s="33"/>
      <c r="J37" s="33"/>
      <c r="K37" s="152"/>
    </row>
    <row r="38" spans="1:11" ht="15.75">
      <c r="A38" s="45"/>
      <c r="B38" s="328" t="s">
        <v>256</v>
      </c>
      <c r="C38" s="354"/>
      <c r="D38" s="354"/>
      <c r="E38" s="94" t="s">
        <v>3713</v>
      </c>
      <c r="F38" s="94" t="s">
        <v>3712</v>
      </c>
      <c r="G38" s="332" t="s">
        <v>1865</v>
      </c>
      <c r="H38" s="333"/>
      <c r="I38" s="330" t="str">
        <f>IF(G38&lt;&gt;"",IF(H38&lt;&gt;"",G38&amp;" ; "&amp;IFERROR(IF(SEARCH(" ; ",G38)&gt;0,SUBSTITUTE(G38," ; ","_N  ; ")&amp;"_N"),IFERROR(IF(SEARCH(" ;",G38)&gt;0,SUBSTITUTE(G38," ;","_N  ; ")&amp;"_N"),IFERROR(IF(SEARCH(";",G38)&gt;0,SUBSTITUTE(G38,";","_N  ; ")&amp;"_N"),G38&amp;"_N"))),G38),"")</f>
        <v>PARACL_HEM_Lympho</v>
      </c>
      <c r="J38" s="330" t="s">
        <v>5144</v>
      </c>
      <c r="K38" s="443" t="s">
        <v>222</v>
      </c>
    </row>
    <row r="39" spans="1:11" s="2" customFormat="1" ht="16.5" hidden="1" thickTop="1">
      <c r="A39" s="45"/>
      <c r="B39" s="96" t="s">
        <v>256</v>
      </c>
      <c r="C39" s="95" t="s">
        <v>414</v>
      </c>
      <c r="D39" s="95" t="s">
        <v>414</v>
      </c>
      <c r="E39" s="94" t="s">
        <v>3711</v>
      </c>
      <c r="F39" s="94" t="s">
        <v>3710</v>
      </c>
      <c r="G39" s="98"/>
      <c r="H39" s="46"/>
      <c r="I39" s="33"/>
      <c r="J39" s="33"/>
      <c r="K39" s="152"/>
    </row>
    <row r="40" spans="1:11" ht="15.75">
      <c r="A40" s="45"/>
      <c r="B40" s="328" t="s">
        <v>256</v>
      </c>
      <c r="C40" s="354"/>
      <c r="D40" s="354"/>
      <c r="E40" s="94" t="s">
        <v>3709</v>
      </c>
      <c r="F40" s="94" t="s">
        <v>3708</v>
      </c>
      <c r="G40" s="332" t="s">
        <v>1866</v>
      </c>
      <c r="H40" s="333"/>
      <c r="I40" s="330" t="str">
        <f>IF(G40&lt;&gt;"",IF(H40&lt;&gt;"",G40&amp;" ; "&amp;IFERROR(IF(SEARCH(" ; ",G40)&gt;0,SUBSTITUTE(G40," ; ","_N  ; ")&amp;"_N"),IFERROR(IF(SEARCH(" ;",G40)&gt;0,SUBSTITUTE(G40," ;","_N  ; ")&amp;"_N"),IFERROR(IF(SEARCH(";",G40)&gt;0,SUBSTITUTE(G40,";","_N  ; ")&amp;"_N"),G40&amp;"_N"))),G40),"")</f>
        <v>PARACL_HEM_Monocy</v>
      </c>
      <c r="J40" s="330" t="s">
        <v>5144</v>
      </c>
      <c r="K40" s="443" t="s">
        <v>222</v>
      </c>
    </row>
    <row r="41" spans="1:11" s="2" customFormat="1" ht="16.5" hidden="1" thickTop="1">
      <c r="A41" s="45"/>
      <c r="B41" s="96" t="s">
        <v>256</v>
      </c>
      <c r="C41" s="95" t="s">
        <v>414</v>
      </c>
      <c r="D41" s="95" t="s">
        <v>414</v>
      </c>
      <c r="E41" s="94" t="s">
        <v>3707</v>
      </c>
      <c r="F41" s="94" t="s">
        <v>3706</v>
      </c>
      <c r="G41" s="98"/>
      <c r="H41" s="46"/>
      <c r="I41" s="33"/>
      <c r="J41" s="33"/>
      <c r="K41" s="152"/>
    </row>
    <row r="42" spans="1:11" ht="15.75">
      <c r="A42" s="45"/>
      <c r="B42" s="328" t="s">
        <v>256</v>
      </c>
      <c r="C42" s="354"/>
      <c r="D42" s="354"/>
      <c r="E42" s="94" t="s">
        <v>3705</v>
      </c>
      <c r="F42" s="94" t="s">
        <v>3704</v>
      </c>
      <c r="G42" s="332" t="s">
        <v>1867</v>
      </c>
      <c r="H42" s="333"/>
      <c r="I42" s="330" t="str">
        <f>IF(G42&lt;&gt;"",IF(H42&lt;&gt;"",G42&amp;" ; "&amp;IFERROR(IF(SEARCH(" ; ",G42)&gt;0,SUBSTITUTE(G42," ; ","_N  ; ")&amp;"_N"),IFERROR(IF(SEARCH(" ;",G42)&gt;0,SUBSTITUTE(G42," ;","_N  ; ")&amp;"_N"),IFERROR(IF(SEARCH(";",G42)&gt;0,SUBSTITUTE(G42,";","_N  ; ")&amp;"_N"),G42&amp;"_N"))),G42),"")</f>
        <v>PARACL_HEM_NeuPhi</v>
      </c>
      <c r="J42" s="330" t="s">
        <v>5144</v>
      </c>
      <c r="K42" s="443" t="s">
        <v>222</v>
      </c>
    </row>
    <row r="43" spans="1:11" s="2" customFormat="1" ht="16.5" hidden="1" thickTop="1">
      <c r="A43" s="45"/>
      <c r="B43" s="96" t="s">
        <v>256</v>
      </c>
      <c r="C43" s="95" t="s">
        <v>414</v>
      </c>
      <c r="D43" s="95" t="s">
        <v>414</v>
      </c>
      <c r="E43" s="94" t="s">
        <v>3703</v>
      </c>
      <c r="F43" s="94" t="s">
        <v>3702</v>
      </c>
      <c r="G43" s="98"/>
      <c r="H43" s="46"/>
      <c r="I43" s="33"/>
      <c r="J43" s="33"/>
      <c r="K43" s="152"/>
    </row>
    <row r="44" spans="1:11" ht="15.75">
      <c r="A44" s="45"/>
      <c r="B44" s="328" t="s">
        <v>256</v>
      </c>
      <c r="C44" s="354"/>
      <c r="D44" s="354"/>
      <c r="E44" s="94" t="s">
        <v>3701</v>
      </c>
      <c r="F44" s="94" t="s">
        <v>3700</v>
      </c>
      <c r="G44" s="332" t="s">
        <v>3699</v>
      </c>
      <c r="H44" s="332"/>
      <c r="I44" s="330" t="str">
        <f t="shared" ref="I44:I62" si="2">IF(G44&lt;&gt;"",IF(H44&lt;&gt;"",G44&amp;" ; "&amp;IFERROR(IF(SEARCH(" ; ",G44)&gt;0,SUBSTITUTE(G44," ; ","_N  ; ")&amp;"_N"),IFERROR(IF(SEARCH(" ;",G44)&gt;0,SUBSTITUTE(G44," ;","_N  ; ")&amp;"_N"),IFERROR(IF(SEARCH(";",G44)&gt;0,SUBSTITUTE(G44,";","_N  ; ")&amp;"_N"),G44&amp;"_N"))),G44),"")</f>
        <v>PARACL_HEM_FormulLeuco</v>
      </c>
      <c r="J44" s="330" t="s">
        <v>5144</v>
      </c>
      <c r="K44" s="443" t="s">
        <v>222</v>
      </c>
    </row>
    <row r="45" spans="1:11" ht="15.75">
      <c r="A45" s="45"/>
      <c r="B45" s="327" t="s">
        <v>3369</v>
      </c>
      <c r="C45" s="416"/>
      <c r="D45" s="416"/>
      <c r="E45" s="102" t="s">
        <v>3302</v>
      </c>
      <c r="F45" s="102" t="s">
        <v>3303</v>
      </c>
      <c r="G45" s="101"/>
      <c r="H45" s="101"/>
      <c r="I45" s="101" t="str">
        <f t="shared" si="2"/>
        <v/>
      </c>
      <c r="J45" s="580"/>
      <c r="K45" s="448" t="s">
        <v>222</v>
      </c>
    </row>
    <row r="46" spans="1:11" ht="15.75">
      <c r="A46" s="96" t="s">
        <v>256</v>
      </c>
      <c r="B46" s="328" t="s">
        <v>256</v>
      </c>
      <c r="C46" s="354"/>
      <c r="D46" s="354"/>
      <c r="E46" s="94" t="s">
        <v>3495</v>
      </c>
      <c r="F46" s="94" t="s">
        <v>3494</v>
      </c>
      <c r="G46" s="332" t="s">
        <v>3698</v>
      </c>
      <c r="H46" s="333"/>
      <c r="I46" s="330" t="str">
        <f t="shared" si="2"/>
        <v>PARACL_URI_ExaReal_N</v>
      </c>
      <c r="J46" s="330" t="s">
        <v>5144</v>
      </c>
      <c r="K46" s="447" t="s">
        <v>222</v>
      </c>
    </row>
    <row r="47" spans="1:11" ht="15.75">
      <c r="A47" s="96"/>
      <c r="B47" s="328" t="s">
        <v>256</v>
      </c>
      <c r="C47" s="354"/>
      <c r="D47" s="354"/>
      <c r="E47" s="94" t="s">
        <v>3697</v>
      </c>
      <c r="F47" s="94" t="s">
        <v>3696</v>
      </c>
      <c r="G47" s="332" t="s">
        <v>3695</v>
      </c>
      <c r="H47" s="333"/>
      <c r="I47" s="330" t="str">
        <f t="shared" si="2"/>
        <v>PARACL_URI_AnaUri</v>
      </c>
      <c r="J47" s="330" t="s">
        <v>5144</v>
      </c>
      <c r="K47" s="445" t="s">
        <v>222</v>
      </c>
    </row>
    <row r="48" spans="1:11" ht="15.75">
      <c r="A48" s="96" t="s">
        <v>256</v>
      </c>
      <c r="B48" s="328" t="s">
        <v>256</v>
      </c>
      <c r="C48" s="354"/>
      <c r="D48" s="354"/>
      <c r="E48" s="94" t="s">
        <v>3694</v>
      </c>
      <c r="F48" s="94" t="s">
        <v>3693</v>
      </c>
      <c r="G48" s="332" t="s">
        <v>3692</v>
      </c>
      <c r="H48" s="333"/>
      <c r="I48" s="330" t="str">
        <f t="shared" si="2"/>
        <v>PARACL_URI_HeuRec</v>
      </c>
      <c r="J48" s="330" t="s">
        <v>5144</v>
      </c>
      <c r="K48" s="445" t="s">
        <v>222</v>
      </c>
    </row>
    <row r="49" spans="1:11" ht="15.75">
      <c r="A49" s="96" t="s">
        <v>256</v>
      </c>
      <c r="B49" s="328" t="s">
        <v>256</v>
      </c>
      <c r="C49" s="354"/>
      <c r="D49" s="354"/>
      <c r="E49" s="94" t="s">
        <v>3691</v>
      </c>
      <c r="F49" s="94" t="s">
        <v>3690</v>
      </c>
      <c r="G49" s="332" t="s">
        <v>3689</v>
      </c>
      <c r="H49" s="333"/>
      <c r="I49" s="330" t="str">
        <f t="shared" si="2"/>
        <v>PARACL_URI_HeuRec_PROXY</v>
      </c>
      <c r="J49" s="330" t="s">
        <v>5144</v>
      </c>
      <c r="K49" s="445" t="s">
        <v>222</v>
      </c>
    </row>
    <row r="50" spans="1:11" ht="15.75">
      <c r="A50" s="96" t="s">
        <v>256</v>
      </c>
      <c r="B50" s="328" t="s">
        <v>256</v>
      </c>
      <c r="C50" s="354"/>
      <c r="D50" s="354"/>
      <c r="E50" s="94" t="s">
        <v>3688</v>
      </c>
      <c r="F50" s="94" t="s">
        <v>3687</v>
      </c>
      <c r="G50" s="332" t="s">
        <v>3686</v>
      </c>
      <c r="H50" s="333"/>
      <c r="I50" s="330" t="str">
        <f t="shared" si="2"/>
        <v>PARACL_URI_MangEnc</v>
      </c>
      <c r="J50" s="330" t="s">
        <v>5144</v>
      </c>
      <c r="K50" s="446" t="s">
        <v>222</v>
      </c>
    </row>
    <row r="51" spans="1:11" ht="16.5" hidden="1" thickTop="1">
      <c r="A51" s="96" t="s">
        <v>256</v>
      </c>
      <c r="B51" s="328" t="s">
        <v>256</v>
      </c>
      <c r="C51" s="95" t="s">
        <v>414</v>
      </c>
      <c r="D51" s="95" t="s">
        <v>414</v>
      </c>
      <c r="E51" s="94" t="s">
        <v>3951</v>
      </c>
      <c r="F51" s="94" t="s">
        <v>3955</v>
      </c>
      <c r="G51" s="332" t="s">
        <v>3685</v>
      </c>
      <c r="H51" s="333"/>
      <c r="I51" s="330" t="str">
        <f t="shared" si="2"/>
        <v>PARACL_URI_DureeJeune</v>
      </c>
      <c r="J51" s="330"/>
    </row>
    <row r="52" spans="1:11" ht="15.75">
      <c r="A52" s="96"/>
      <c r="B52" s="328" t="s">
        <v>256</v>
      </c>
      <c r="C52" s="354"/>
      <c r="D52" s="354"/>
      <c r="E52" s="94" t="s">
        <v>3684</v>
      </c>
      <c r="F52" s="94" t="s">
        <v>3683</v>
      </c>
      <c r="G52" s="332" t="s">
        <v>1824</v>
      </c>
      <c r="H52" s="333"/>
      <c r="I52" s="330" t="str">
        <f t="shared" si="2"/>
        <v>PARACL_SAN_Regle</v>
      </c>
      <c r="J52" s="330" t="s">
        <v>5144</v>
      </c>
      <c r="K52" s="443" t="s">
        <v>222</v>
      </c>
    </row>
    <row r="53" spans="1:11" s="2" customFormat="1" ht="16.5" hidden="1" thickTop="1">
      <c r="A53" s="96" t="s">
        <v>256</v>
      </c>
      <c r="B53" s="96" t="s">
        <v>256</v>
      </c>
      <c r="C53" s="95" t="s">
        <v>414</v>
      </c>
      <c r="D53" s="95" t="s">
        <v>414</v>
      </c>
      <c r="E53" s="94" t="s">
        <v>3682</v>
      </c>
      <c r="F53" s="94" t="s">
        <v>3681</v>
      </c>
      <c r="G53" s="93" t="s">
        <v>3680</v>
      </c>
      <c r="H53" s="97"/>
      <c r="I53" s="91" t="str">
        <f t="shared" si="2"/>
        <v>PARACL_BAU_Sang</v>
      </c>
      <c r="J53" s="91"/>
      <c r="K53" s="152"/>
    </row>
    <row r="54" spans="1:11" s="2" customFormat="1" ht="16.5" hidden="1" thickTop="1">
      <c r="A54" s="96" t="s">
        <v>256</v>
      </c>
      <c r="B54" s="96" t="s">
        <v>256</v>
      </c>
      <c r="C54" s="95" t="s">
        <v>414</v>
      </c>
      <c r="D54" s="95" t="s">
        <v>414</v>
      </c>
      <c r="E54" s="94" t="s">
        <v>3679</v>
      </c>
      <c r="F54" s="94" t="s">
        <v>3678</v>
      </c>
      <c r="G54" s="93" t="s">
        <v>3677</v>
      </c>
      <c r="H54" s="97"/>
      <c r="I54" s="91" t="str">
        <f t="shared" si="2"/>
        <v>PARACL_BAU_Leuco</v>
      </c>
      <c r="J54" s="91"/>
      <c r="K54" s="152"/>
    </row>
    <row r="55" spans="1:11" s="2" customFormat="1" ht="16.5" hidden="1" thickTop="1">
      <c r="A55" s="96" t="s">
        <v>256</v>
      </c>
      <c r="B55" s="96" t="s">
        <v>256</v>
      </c>
      <c r="C55" s="95" t="s">
        <v>414</v>
      </c>
      <c r="D55" s="95" t="s">
        <v>414</v>
      </c>
      <c r="E55" s="94" t="s">
        <v>3676</v>
      </c>
      <c r="F55" s="94" t="s">
        <v>3675</v>
      </c>
      <c r="G55" s="93" t="s">
        <v>3674</v>
      </c>
      <c r="H55" s="97"/>
      <c r="I55" s="91" t="str">
        <f t="shared" si="2"/>
        <v>PARACL_BAU_Prot</v>
      </c>
      <c r="J55" s="91"/>
      <c r="K55" s="152"/>
    </row>
    <row r="56" spans="1:11" s="2" customFormat="1" ht="16.5" hidden="1" thickTop="1">
      <c r="A56" s="96" t="s">
        <v>256</v>
      </c>
      <c r="B56" s="96" t="s">
        <v>256</v>
      </c>
      <c r="C56" s="95" t="s">
        <v>414</v>
      </c>
      <c r="D56" s="95" t="s">
        <v>414</v>
      </c>
      <c r="E56" s="94" t="s">
        <v>3673</v>
      </c>
      <c r="F56" s="94" t="s">
        <v>3672</v>
      </c>
      <c r="G56" s="93" t="s">
        <v>3671</v>
      </c>
      <c r="H56" s="97"/>
      <c r="I56" s="91" t="str">
        <f t="shared" si="2"/>
        <v>PARACL_BAU_Gluc</v>
      </c>
      <c r="J56" s="91"/>
      <c r="K56" s="152"/>
    </row>
    <row r="57" spans="1:11" s="2" customFormat="1" ht="16.5" hidden="1" thickTop="1">
      <c r="A57" s="96" t="s">
        <v>256</v>
      </c>
      <c r="B57" s="96" t="s">
        <v>256</v>
      </c>
      <c r="C57" s="95" t="s">
        <v>414</v>
      </c>
      <c r="D57" s="95" t="s">
        <v>414</v>
      </c>
      <c r="E57" s="94" t="s">
        <v>3670</v>
      </c>
      <c r="F57" s="94" t="s">
        <v>3669</v>
      </c>
      <c r="G57" s="93" t="s">
        <v>3668</v>
      </c>
      <c r="H57" s="97"/>
      <c r="I57" s="91" t="str">
        <f t="shared" si="2"/>
        <v>PARACL_BAU_Nitr</v>
      </c>
      <c r="J57" s="91"/>
      <c r="K57" s="152"/>
    </row>
    <row r="58" spans="1:11" ht="15.75">
      <c r="A58" s="96" t="s">
        <v>256</v>
      </c>
      <c r="B58" s="328" t="s">
        <v>256</v>
      </c>
      <c r="C58" s="354"/>
      <c r="D58" s="354"/>
      <c r="E58" s="94" t="s">
        <v>3667</v>
      </c>
      <c r="F58" s="94" t="s">
        <v>3666</v>
      </c>
      <c r="G58" s="332" t="s">
        <v>3665</v>
      </c>
      <c r="H58" s="333"/>
      <c r="I58" s="330" t="str">
        <f t="shared" si="2"/>
        <v>PARACL_BIR_MicAlb</v>
      </c>
      <c r="J58" s="330" t="s">
        <v>5144</v>
      </c>
      <c r="K58" s="447" t="s">
        <v>222</v>
      </c>
    </row>
    <row r="59" spans="1:11" ht="15.75">
      <c r="A59" s="96" t="s">
        <v>256</v>
      </c>
      <c r="B59" s="328" t="s">
        <v>256</v>
      </c>
      <c r="C59" s="354"/>
      <c r="D59" s="354"/>
      <c r="E59" s="94" t="s">
        <v>4331</v>
      </c>
      <c r="F59" s="94" t="s">
        <v>3664</v>
      </c>
      <c r="G59" s="332" t="s">
        <v>3663</v>
      </c>
      <c r="H59" s="333"/>
      <c r="I59" s="330" t="str">
        <f t="shared" si="2"/>
        <v>PARACL_BIR_Gluc</v>
      </c>
      <c r="J59" s="330" t="s">
        <v>5144</v>
      </c>
      <c r="K59" s="445" t="s">
        <v>222</v>
      </c>
    </row>
    <row r="60" spans="1:11" ht="15.75">
      <c r="A60" s="96" t="s">
        <v>256</v>
      </c>
      <c r="B60" s="328" t="s">
        <v>256</v>
      </c>
      <c r="C60" s="354"/>
      <c r="D60" s="354"/>
      <c r="E60" s="94" t="s">
        <v>4332</v>
      </c>
      <c r="F60" s="94" t="s">
        <v>3662</v>
      </c>
      <c r="G60" s="332" t="s">
        <v>3661</v>
      </c>
      <c r="H60" s="333"/>
      <c r="I60" s="330" t="str">
        <f t="shared" si="2"/>
        <v>PARACL_BIR_Prot</v>
      </c>
      <c r="J60" s="330" t="s">
        <v>5144</v>
      </c>
      <c r="K60" s="445" t="s">
        <v>222</v>
      </c>
    </row>
    <row r="61" spans="1:11" ht="15.75">
      <c r="A61" s="96" t="s">
        <v>256</v>
      </c>
      <c r="B61" s="328" t="s">
        <v>256</v>
      </c>
      <c r="C61" s="354"/>
      <c r="D61" s="354"/>
      <c r="E61" s="94" t="s">
        <v>4320</v>
      </c>
      <c r="F61" s="94" t="s">
        <v>3660</v>
      </c>
      <c r="G61" s="332" t="s">
        <v>3659</v>
      </c>
      <c r="H61" s="333"/>
      <c r="I61" s="330" t="str">
        <f t="shared" si="2"/>
        <v>PARACL_BIR_Creat</v>
      </c>
      <c r="J61" s="330" t="s">
        <v>5144</v>
      </c>
      <c r="K61" s="446" t="s">
        <v>222</v>
      </c>
    </row>
    <row r="62" spans="1:11" ht="15.75">
      <c r="A62" s="45"/>
      <c r="B62" s="327" t="s">
        <v>3369</v>
      </c>
      <c r="C62" s="416"/>
      <c r="D62" s="416"/>
      <c r="E62" s="102" t="s">
        <v>3658</v>
      </c>
      <c r="F62" s="102" t="s">
        <v>1868</v>
      </c>
      <c r="G62" s="101"/>
      <c r="H62" s="101"/>
      <c r="I62" s="101" t="str">
        <f t="shared" si="2"/>
        <v/>
      </c>
      <c r="J62" s="581"/>
      <c r="K62" s="442" t="s">
        <v>222</v>
      </c>
    </row>
    <row r="63" spans="1:11" ht="15.75">
      <c r="A63" s="45"/>
      <c r="B63" s="327" t="s">
        <v>3369</v>
      </c>
      <c r="C63" s="418"/>
      <c r="D63" s="418"/>
      <c r="E63" s="100" t="s">
        <v>3657</v>
      </c>
      <c r="F63" s="100" t="s">
        <v>1869</v>
      </c>
      <c r="G63" s="99"/>
      <c r="H63" s="99"/>
      <c r="I63" s="99"/>
      <c r="J63" s="99"/>
      <c r="K63" s="449" t="s">
        <v>222</v>
      </c>
    </row>
    <row r="64" spans="1:11" s="344" customFormat="1" ht="15.75">
      <c r="A64" s="107"/>
      <c r="B64" s="328" t="s">
        <v>256</v>
      </c>
      <c r="C64" s="354"/>
      <c r="D64" s="354"/>
      <c r="E64" s="94" t="s">
        <v>3495</v>
      </c>
      <c r="F64" s="94" t="s">
        <v>3494</v>
      </c>
      <c r="G64" s="332" t="s">
        <v>3656</v>
      </c>
      <c r="H64" s="104"/>
      <c r="I64" s="330" t="str">
        <f>IF(G64&lt;&gt;"",IF(H64&lt;&gt;"",G64&amp;" ; "&amp;IFERROR(IF(SEARCH(" ; ",G64)&gt;0,SUBSTITUTE(G64," ; ","_N  ; ")&amp;"_N"),IFERROR(IF(SEARCH(" ;",G64)&gt;0,SUBSTITUTE(G64," ;","_N  ; ")&amp;"_N"),IFERROR(IF(SEARCH(";",G64)&gt;0,SUBSTITUTE(G64,";","_N  ; ")&amp;"_N"),G64&amp;"_N"))),G64),"")</f>
        <v>PARACL_HAU_ExaReal_N</v>
      </c>
      <c r="J64" s="330" t="s">
        <v>5144</v>
      </c>
      <c r="K64" s="444" t="s">
        <v>222</v>
      </c>
    </row>
    <row r="65" spans="1:11" s="344" customFormat="1" ht="15.75">
      <c r="A65" s="107"/>
      <c r="B65" s="328" t="s">
        <v>256</v>
      </c>
      <c r="C65" s="354"/>
      <c r="D65" s="354"/>
      <c r="E65" s="94" t="s">
        <v>3655</v>
      </c>
      <c r="F65" s="94" t="s">
        <v>3654</v>
      </c>
      <c r="G65" s="332" t="s">
        <v>3653</v>
      </c>
      <c r="H65" s="104"/>
      <c r="I65" s="330" t="str">
        <f>IF(G65&lt;&gt;"",IF(H65&lt;&gt;"",G65&amp;" ; "&amp;IFERROR(IF(SEARCH(" ; ",G65)&gt;0,SUBSTITUTE(G65," ; ","_N  ; ")&amp;"_N"),IFERROR(IF(SEARCH(" ;",G65)&gt;0,SUBSTITUTE(G65," ;","_N  ; ")&amp;"_N"),IFERROR(IF(SEARCH(";",G65)&gt;0,SUBSTITUTE(G65,";","_N  ; ")&amp;"_N"),G65&amp;"_N"))),G65),"")</f>
        <v>PARACL_HAU_SiNon</v>
      </c>
      <c r="J65" s="330" t="s">
        <v>5144</v>
      </c>
      <c r="K65" s="451" t="s">
        <v>222</v>
      </c>
    </row>
    <row r="66" spans="1:11" ht="15.75">
      <c r="A66" s="44"/>
      <c r="B66" s="328" t="s">
        <v>256</v>
      </c>
      <c r="C66" s="354"/>
      <c r="D66" s="354"/>
      <c r="E66" s="94" t="s">
        <v>3652</v>
      </c>
      <c r="F66" s="94" t="s">
        <v>3651</v>
      </c>
      <c r="G66" s="332" t="s">
        <v>1870</v>
      </c>
      <c r="H66" s="330"/>
      <c r="I66" s="330" t="str">
        <f>IF(G66&lt;&gt;"",IF(H66&lt;&gt;"",G66&amp;" ; "&amp;IFERROR(IF(SEARCH(" ; ",G66)&gt;0,SUBSTITUTE(G66," ; ","_N  ; ")&amp;"_N"),IFERROR(IF(SEARCH(" ;",G66)&gt;0,SUBSTITUTE(G66," ;","_N  ; ")&amp;"_N"),IFERROR(IF(SEARCH(";",G66)&gt;0,SUBSTITUTE(G66,";","_N  ; ")&amp;"_N"),G66&amp;"_N"))),G66),"")</f>
        <v>PARACL_HAU_MesTail</v>
      </c>
      <c r="J66" s="330" t="s">
        <v>5144</v>
      </c>
      <c r="K66" s="446" t="s">
        <v>222</v>
      </c>
    </row>
    <row r="67" spans="1:11" ht="15.75">
      <c r="A67" s="44"/>
      <c r="B67" s="327" t="s">
        <v>3369</v>
      </c>
      <c r="C67" s="418"/>
      <c r="D67" s="418"/>
      <c r="E67" s="100" t="s">
        <v>3650</v>
      </c>
      <c r="F67" s="100" t="s">
        <v>3649</v>
      </c>
      <c r="G67" s="99"/>
      <c r="H67" s="99"/>
      <c r="I67" s="99"/>
      <c r="J67" s="99"/>
      <c r="K67" s="452" t="s">
        <v>222</v>
      </c>
    </row>
    <row r="68" spans="1:11" ht="15.75">
      <c r="A68" s="44"/>
      <c r="B68" s="328" t="s">
        <v>256</v>
      </c>
      <c r="C68" s="354"/>
      <c r="D68" s="354"/>
      <c r="E68" s="94" t="s">
        <v>3495</v>
      </c>
      <c r="F68" s="94" t="s">
        <v>3494</v>
      </c>
      <c r="G68" s="332" t="s">
        <v>3648</v>
      </c>
      <c r="H68" s="330"/>
      <c r="I68" s="330" t="str">
        <f t="shared" ref="I68:I77" si="3">IF(G68&lt;&gt;"",IF(H68&lt;&gt;"",G68&amp;" ; "&amp;IFERROR(IF(SEARCH(" ; ",G68)&gt;0,SUBSTITUTE(G68," ; ","_N  ; ")&amp;"_N"),IFERROR(IF(SEARCH(" ;",G68)&gt;0,SUBSTITUTE(G68," ;","_N  ; ")&amp;"_N"),IFERROR(IF(SEARCH(";",G68)&gt;0,SUBSTITUTE(G68,";","_N  ; ")&amp;"_N"),G68&amp;"_N"))),G68),"")</f>
        <v>PARACL_POI_ExaReal_N</v>
      </c>
      <c r="J68" s="330" t="s">
        <v>5144</v>
      </c>
      <c r="K68" s="447" t="s">
        <v>222</v>
      </c>
    </row>
    <row r="69" spans="1:11" ht="15.75">
      <c r="A69" s="44"/>
      <c r="B69" s="328" t="s">
        <v>256</v>
      </c>
      <c r="C69" s="354"/>
      <c r="D69" s="354"/>
      <c r="E69" s="94" t="s">
        <v>3647</v>
      </c>
      <c r="F69" s="94" t="s">
        <v>3646</v>
      </c>
      <c r="G69" s="332" t="s">
        <v>3645</v>
      </c>
      <c r="H69" s="330"/>
      <c r="I69" s="330" t="str">
        <f t="shared" si="3"/>
        <v>PARACL_POI_SiNon</v>
      </c>
      <c r="J69" s="330" t="s">
        <v>5144</v>
      </c>
      <c r="K69" s="445" t="s">
        <v>222</v>
      </c>
    </row>
    <row r="70" spans="1:11" ht="15.75">
      <c r="A70" s="44"/>
      <c r="B70" s="328" t="s">
        <v>256</v>
      </c>
      <c r="C70" s="354"/>
      <c r="D70" s="354"/>
      <c r="E70" s="94" t="s">
        <v>3644</v>
      </c>
      <c r="F70" s="94" t="s">
        <v>3643</v>
      </c>
      <c r="G70" s="332" t="s">
        <v>3642</v>
      </c>
      <c r="H70" s="330"/>
      <c r="I70" s="330" t="str">
        <f t="shared" si="3"/>
        <v>PARACL_POI_TemEntRep</v>
      </c>
      <c r="J70" s="330" t="s">
        <v>5144</v>
      </c>
      <c r="K70" s="445" t="s">
        <v>222</v>
      </c>
    </row>
    <row r="71" spans="1:11" ht="15.75">
      <c r="A71" s="44"/>
      <c r="B71" s="328" t="s">
        <v>256</v>
      </c>
      <c r="C71" s="419" t="str">
        <f>IF($C$70="x","+","")</f>
        <v/>
      </c>
      <c r="D71" s="419" t="str">
        <f>IF($D$70="x","+","")</f>
        <v/>
      </c>
      <c r="E71" s="94" t="s">
        <v>3641</v>
      </c>
      <c r="F71" s="94" t="s">
        <v>3640</v>
      </c>
      <c r="G71" s="332" t="s">
        <v>3639</v>
      </c>
      <c r="H71" s="330"/>
      <c r="I71" s="330" t="str">
        <f t="shared" si="3"/>
        <v>PARACL_POI_MoiHeur</v>
      </c>
      <c r="J71" s="330" t="s">
        <v>5144</v>
      </c>
      <c r="K71" s="445" t="s">
        <v>222</v>
      </c>
    </row>
    <row r="72" spans="1:11" ht="15.75">
      <c r="A72" s="44"/>
      <c r="B72" s="328" t="s">
        <v>256</v>
      </c>
      <c r="C72" s="354"/>
      <c r="D72" s="354"/>
      <c r="E72" s="94" t="s">
        <v>3638</v>
      </c>
      <c r="F72" s="94" t="s">
        <v>3637</v>
      </c>
      <c r="G72" s="332" t="s">
        <v>1871</v>
      </c>
      <c r="H72" s="330"/>
      <c r="I72" s="330" t="str">
        <f t="shared" si="3"/>
        <v>PARACL_POI_MesPoi</v>
      </c>
      <c r="J72" s="330" t="s">
        <v>5144</v>
      </c>
      <c r="K72" s="445" t="s">
        <v>222</v>
      </c>
    </row>
    <row r="73" spans="1:11" ht="15.75">
      <c r="A73" s="45"/>
      <c r="B73" s="328" t="s">
        <v>256</v>
      </c>
      <c r="C73" s="354"/>
      <c r="D73" s="354"/>
      <c r="E73" s="94" t="s">
        <v>3636</v>
      </c>
      <c r="F73" s="94" t="s">
        <v>3635</v>
      </c>
      <c r="G73" s="332" t="s">
        <v>1872</v>
      </c>
      <c r="H73" s="333"/>
      <c r="I73" s="330" t="str">
        <f t="shared" si="3"/>
        <v>PARACL_POI_MesPoi_ctrl</v>
      </c>
      <c r="J73" s="330" t="s">
        <v>5144</v>
      </c>
      <c r="K73" s="445" t="s">
        <v>222</v>
      </c>
    </row>
    <row r="74" spans="1:11" ht="15.75">
      <c r="A74" s="45"/>
      <c r="B74" s="328" t="s">
        <v>256</v>
      </c>
      <c r="C74" s="354"/>
      <c r="D74" s="354"/>
      <c r="E74" s="94" t="s">
        <v>3634</v>
      </c>
      <c r="F74" s="94" t="s">
        <v>3633</v>
      </c>
      <c r="G74" s="332" t="s">
        <v>1873</v>
      </c>
      <c r="H74" s="333"/>
      <c r="I74" s="330" t="str">
        <f t="shared" si="3"/>
        <v>PARACL_POI_PorApp</v>
      </c>
      <c r="J74" s="330" t="s">
        <v>5144</v>
      </c>
      <c r="K74" s="445" t="s">
        <v>222</v>
      </c>
    </row>
    <row r="75" spans="1:11" ht="15.75">
      <c r="A75" s="45"/>
      <c r="B75" s="328" t="s">
        <v>256</v>
      </c>
      <c r="C75" s="354"/>
      <c r="D75" s="354"/>
      <c r="E75" s="94" t="s">
        <v>3632</v>
      </c>
      <c r="F75" s="94" t="s">
        <v>3631</v>
      </c>
      <c r="G75" s="332" t="s">
        <v>1874</v>
      </c>
      <c r="H75" s="333"/>
      <c r="I75" s="330" t="str">
        <f t="shared" si="3"/>
        <v>PARACL_POI_SiOui</v>
      </c>
      <c r="J75" s="330" t="s">
        <v>5144</v>
      </c>
      <c r="K75" s="446" t="s">
        <v>222</v>
      </c>
    </row>
    <row r="76" spans="1:11" ht="15.75">
      <c r="A76" s="45"/>
      <c r="B76" s="327" t="s">
        <v>3369</v>
      </c>
      <c r="C76" s="418"/>
      <c r="D76" s="418"/>
      <c r="E76" s="100" t="s">
        <v>3630</v>
      </c>
      <c r="F76" s="100" t="s">
        <v>3629</v>
      </c>
      <c r="G76" s="99"/>
      <c r="H76" s="99"/>
      <c r="I76" s="99"/>
      <c r="J76" s="99"/>
      <c r="K76" s="450" t="s">
        <v>222</v>
      </c>
    </row>
    <row r="77" spans="1:11" s="344" customFormat="1" ht="15.75">
      <c r="A77" s="105"/>
      <c r="B77" s="328" t="s">
        <v>256</v>
      </c>
      <c r="C77" s="354"/>
      <c r="D77" s="357"/>
      <c r="E77" s="94" t="s">
        <v>3954</v>
      </c>
      <c r="F77" s="94" t="s">
        <v>3628</v>
      </c>
      <c r="G77" s="335" t="s">
        <v>5203</v>
      </c>
      <c r="H77" s="335"/>
      <c r="I77" s="330" t="str">
        <f t="shared" si="3"/>
        <v>PARACL_CALC_IMC_i</v>
      </c>
      <c r="J77" s="330" t="s">
        <v>5198</v>
      </c>
      <c r="K77" s="331" t="s">
        <v>222</v>
      </c>
    </row>
    <row r="78" spans="1:11" s="344" customFormat="1" ht="15.75">
      <c r="A78" s="105"/>
      <c r="B78" s="327" t="s">
        <v>3369</v>
      </c>
      <c r="C78" s="418"/>
      <c r="D78" s="418"/>
      <c r="E78" s="100" t="s">
        <v>3627</v>
      </c>
      <c r="F78" s="100" t="s">
        <v>3626</v>
      </c>
      <c r="G78" s="99"/>
      <c r="H78" s="99"/>
      <c r="I78" s="99"/>
      <c r="J78" s="99"/>
      <c r="K78" s="449" t="s">
        <v>222</v>
      </c>
    </row>
    <row r="79" spans="1:11" s="344" customFormat="1" ht="15.75">
      <c r="A79" s="105"/>
      <c r="B79" s="328" t="s">
        <v>256</v>
      </c>
      <c r="C79" s="354"/>
      <c r="D79" s="357"/>
      <c r="E79" s="108" t="s">
        <v>3495</v>
      </c>
      <c r="F79" s="94" t="s">
        <v>3494</v>
      </c>
      <c r="G79" s="332" t="s">
        <v>3625</v>
      </c>
      <c r="H79" s="335"/>
      <c r="I79" s="330" t="str">
        <f>IF(G79&lt;&gt;"",IF(H79&lt;&gt;"",G79&amp;" ; "&amp;IFERROR(IF(SEARCH(" ; ",G79)&gt;0,SUBSTITUTE(G79," ; ","_N  ; ")&amp;"_N"),IFERROR(IF(SEARCH(" ;",G79)&gt;0,SUBSTITUTE(G79," ;","_N  ; ")&amp;"_N"),IFERROR(IF(SEARCH(";",G79)&gt;0,SUBSTITUTE(G79,";","_N  ; ")&amp;"_N"),G79&amp;"_N"))),G79),"")</f>
        <v>PARACL_TAI_ExaReal_N</v>
      </c>
      <c r="J79" s="330" t="s">
        <v>5144</v>
      </c>
      <c r="K79" s="444" t="s">
        <v>222</v>
      </c>
    </row>
    <row r="80" spans="1:11" s="344" customFormat="1" ht="15.75">
      <c r="A80" s="105"/>
      <c r="B80" s="328" t="s">
        <v>256</v>
      </c>
      <c r="C80" s="354"/>
      <c r="D80" s="357"/>
      <c r="E80" s="108" t="s">
        <v>3624</v>
      </c>
      <c r="F80" s="94" t="s">
        <v>3623</v>
      </c>
      <c r="G80" s="332" t="s">
        <v>3622</v>
      </c>
      <c r="H80" s="335"/>
      <c r="I80" s="330" t="str">
        <f>IF(G80&lt;&gt;"",IF(H80&lt;&gt;"",G80&amp;" ; "&amp;IFERROR(IF(SEARCH(" ; ",G80)&gt;0,SUBSTITUTE(G80," ; ","_N  ; ")&amp;"_N"),IFERROR(IF(SEARCH(" ;",G80)&gt;0,SUBSTITUTE(G80," ;","_N  ; ")&amp;"_N"),IFERROR(IF(SEARCH(";",G80)&gt;0,SUBSTITUTE(G80,";","_N  ; ")&amp;"_N"),G80&amp;"_N"))),G80),"")</f>
        <v>PARACL_TAI_SiNon</v>
      </c>
      <c r="J80" s="330" t="s">
        <v>5144</v>
      </c>
      <c r="K80" s="451" t="s">
        <v>222</v>
      </c>
    </row>
    <row r="81" spans="1:11" ht="15.75">
      <c r="A81" s="44"/>
      <c r="B81" s="328" t="s">
        <v>256</v>
      </c>
      <c r="C81" s="354"/>
      <c r="D81" s="357"/>
      <c r="E81" s="94" t="s">
        <v>3621</v>
      </c>
      <c r="F81" s="94" t="s">
        <v>3620</v>
      </c>
      <c r="G81" s="332" t="s">
        <v>1876</v>
      </c>
      <c r="H81" s="330"/>
      <c r="I81" s="330" t="str">
        <f>IF(G81&lt;&gt;"",IF(H81&lt;&gt;"",G81&amp;" ; "&amp;IFERROR(IF(SEARCH(" ; ",G81)&gt;0,SUBSTITUTE(G81," ; ","_N  ; ")&amp;"_N"),IFERROR(IF(SEARCH(" ;",G81)&gt;0,SUBSTITUTE(G81," ;","_N  ; ")&amp;"_N"),IFERROR(IF(SEARCH(";",G81)&gt;0,SUBSTITUTE(G81,";","_N  ; ")&amp;"_N"),G81&amp;"_N"))),G81),"")</f>
        <v>PARACL_TAI_MesToTai</v>
      </c>
      <c r="J81" s="330" t="s">
        <v>5144</v>
      </c>
      <c r="K81" s="446" t="s">
        <v>222</v>
      </c>
    </row>
    <row r="82" spans="1:11" ht="15.75">
      <c r="A82" s="44"/>
      <c r="B82" s="327" t="s">
        <v>3369</v>
      </c>
      <c r="C82" s="418"/>
      <c r="D82" s="418"/>
      <c r="E82" s="100" t="s">
        <v>3619</v>
      </c>
      <c r="F82" s="100" t="s">
        <v>3618</v>
      </c>
      <c r="G82" s="99"/>
      <c r="H82" s="99"/>
      <c r="I82" s="99"/>
      <c r="J82" s="99"/>
      <c r="K82" s="452" t="s">
        <v>222</v>
      </c>
    </row>
    <row r="83" spans="1:11" ht="15.75">
      <c r="A83" s="44"/>
      <c r="B83" s="328" t="s">
        <v>256</v>
      </c>
      <c r="C83" s="354"/>
      <c r="D83" s="354"/>
      <c r="E83" s="94" t="s">
        <v>3495</v>
      </c>
      <c r="F83" s="94" t="s">
        <v>3494</v>
      </c>
      <c r="G83" s="332" t="s">
        <v>3617</v>
      </c>
      <c r="H83" s="330"/>
      <c r="I83" s="330" t="str">
        <f>IF(G83&lt;&gt;"",IF(H83&lt;&gt;"",G83&amp;" ; "&amp;IFERROR(IF(SEARCH(" ; ",G83)&gt;0,SUBSTITUTE(G83," ; ","_N  ; ")&amp;"_N"),IFERROR(IF(SEARCH(" ;",G83)&gt;0,SUBSTITUTE(G83," ;","_N  ; ")&amp;"_N"),IFERROR(IF(SEARCH(";",G83)&gt;0,SUBSTITUTE(G83,";","_N  ; ")&amp;"_N"),G83&amp;"_N"))),G83),"")</f>
        <v>PARACL_HAN_ExaReal_N</v>
      </c>
      <c r="J83" s="330" t="s">
        <v>5144</v>
      </c>
      <c r="K83" s="447" t="s">
        <v>222</v>
      </c>
    </row>
    <row r="84" spans="1:11" ht="15.75">
      <c r="A84" s="44"/>
      <c r="B84" s="328" t="s">
        <v>256</v>
      </c>
      <c r="C84" s="354"/>
      <c r="D84" s="354"/>
      <c r="E84" s="94" t="s">
        <v>3616</v>
      </c>
      <c r="F84" s="94" t="s">
        <v>3615</v>
      </c>
      <c r="G84" s="332" t="s">
        <v>3614</v>
      </c>
      <c r="H84" s="330"/>
      <c r="I84" s="330" t="str">
        <f>IF(G84&lt;&gt;"",IF(H84&lt;&gt;"",G84&amp;" ; "&amp;IFERROR(IF(SEARCH(" ; ",G84)&gt;0,SUBSTITUTE(G84," ; ","_N  ; ")&amp;"_N"),IFERROR(IF(SEARCH(" ;",G84)&gt;0,SUBSTITUTE(G84," ;","_N  ; ")&amp;"_N"),IFERROR(IF(SEARCH(";",G84)&gt;0,SUBSTITUTE(G84,";","_N  ; ")&amp;"_N"),G84&amp;"_N"))),G84),"")</f>
        <v>PARACL_HAN_SiNon</v>
      </c>
      <c r="J84" s="330" t="s">
        <v>5144</v>
      </c>
      <c r="K84" s="445" t="s">
        <v>222</v>
      </c>
    </row>
    <row r="85" spans="1:11" ht="15.75">
      <c r="A85" s="44"/>
      <c r="B85" s="328" t="s">
        <v>256</v>
      </c>
      <c r="C85" s="354"/>
      <c r="D85" s="354"/>
      <c r="E85" s="94" t="s">
        <v>3613</v>
      </c>
      <c r="F85" s="94" t="s">
        <v>3612</v>
      </c>
      <c r="G85" s="332" t="s">
        <v>1877</v>
      </c>
      <c r="H85" s="330"/>
      <c r="I85" s="330" t="str">
        <f>IF(G85&lt;&gt;"",IF(H85&lt;&gt;"",G85&amp;" ; "&amp;IFERROR(IF(SEARCH(" ; ",G85)&gt;0,SUBSTITUTE(G85," ; ","_N  ; ")&amp;"_N"),IFERROR(IF(SEARCH(" ;",G85)&gt;0,SUBSTITUTE(G85," ;","_N  ; ")&amp;"_N"),IFERROR(IF(SEARCH(";",G85)&gt;0,SUBSTITUTE(G85,";","_N  ; ")&amp;"_N"),G85&amp;"_N"))),G85),"")</f>
        <v>PARACL_HAN_MesToHan</v>
      </c>
      <c r="J85" s="330" t="s">
        <v>5144</v>
      </c>
      <c r="K85" s="446" t="s">
        <v>222</v>
      </c>
    </row>
    <row r="86" spans="1:11" ht="15.75">
      <c r="A86" s="44"/>
      <c r="B86" s="327" t="s">
        <v>3369</v>
      </c>
      <c r="C86" s="418"/>
      <c r="D86" s="418"/>
      <c r="E86" s="100" t="s">
        <v>3611</v>
      </c>
      <c r="F86" s="100" t="s">
        <v>3610</v>
      </c>
      <c r="G86" s="99"/>
      <c r="H86" s="99"/>
      <c r="I86" s="99"/>
      <c r="J86" s="99"/>
      <c r="K86" s="452" t="s">
        <v>222</v>
      </c>
    </row>
    <row r="87" spans="1:11" ht="15.75">
      <c r="A87" s="44"/>
      <c r="B87" s="328" t="s">
        <v>256</v>
      </c>
      <c r="C87" s="354"/>
      <c r="D87" s="354"/>
      <c r="E87" s="94" t="s">
        <v>3495</v>
      </c>
      <c r="F87" s="94" t="s">
        <v>3494</v>
      </c>
      <c r="G87" s="332" t="s">
        <v>3609</v>
      </c>
      <c r="H87" s="330"/>
      <c r="I87" s="330" t="str">
        <f t="shared" ref="I87:I119" si="4">IF(G87&lt;&gt;"",IF(H87&lt;&gt;"",G87&amp;" ; "&amp;IFERROR(IF(SEARCH(" ; ",G87)&gt;0,SUBSTITUTE(G87," ; ","_N  ; ")&amp;"_N"),IFERROR(IF(SEARCH(" ;",G87)&gt;0,SUBSTITUTE(G87," ;","_N  ; ")&amp;"_N"),IFERROR(IF(SEARCH(";",G87)&gt;0,SUBSTITUTE(G87,";","_N  ; ")&amp;"_N"),G87&amp;"_N"))),G87),"")</f>
        <v>PARACL_OMB_ExaReal_N</v>
      </c>
      <c r="J87" s="330" t="s">
        <v>5144</v>
      </c>
      <c r="K87" s="447" t="s">
        <v>222</v>
      </c>
    </row>
    <row r="88" spans="1:11" ht="15.75">
      <c r="A88" s="45"/>
      <c r="B88" s="328" t="s">
        <v>256</v>
      </c>
      <c r="C88" s="354"/>
      <c r="D88" s="354"/>
      <c r="E88" s="94" t="s">
        <v>3608</v>
      </c>
      <c r="F88" s="94" t="s">
        <v>3607</v>
      </c>
      <c r="G88" s="332" t="s">
        <v>1878</v>
      </c>
      <c r="H88" s="333"/>
      <c r="I88" s="330" t="str">
        <f t="shared" si="4"/>
        <v>PARACL_OMB_MesPeri</v>
      </c>
      <c r="J88" s="330" t="s">
        <v>5144</v>
      </c>
      <c r="K88" s="446" t="s">
        <v>222</v>
      </c>
    </row>
    <row r="89" spans="1:11" ht="15.75">
      <c r="A89" s="45"/>
      <c r="B89" s="327" t="s">
        <v>3369</v>
      </c>
      <c r="C89" s="416"/>
      <c r="D89" s="416"/>
      <c r="E89" s="102" t="s">
        <v>3941</v>
      </c>
      <c r="F89" s="102" t="s">
        <v>3942</v>
      </c>
      <c r="G89" s="101"/>
      <c r="H89" s="101"/>
      <c r="I89" s="101" t="str">
        <f t="shared" ref="I89" si="5">IF(G89&lt;&gt;"",IF(H89&lt;&gt;"",G89&amp;" ; "&amp;IFERROR(IF(SEARCH(" ; ",G89)&gt;0,SUBSTITUTE(G89," ; ","_N  ; ")&amp;"_N"),IFERROR(IF(SEARCH(" ;",G89)&gt;0,SUBSTITUTE(G89," ;","_N  ; ")&amp;"_N"),IFERROR(IF(SEARCH(";",G89)&gt;0,SUBSTITUTE(G89,";","_N  ; ")&amp;"_N"),G89&amp;"_N"))),G89),"")</f>
        <v/>
      </c>
      <c r="J89" s="581"/>
      <c r="K89" s="442" t="s">
        <v>222</v>
      </c>
    </row>
    <row r="90" spans="1:11" ht="15.75">
      <c r="A90" s="44"/>
      <c r="B90" s="327" t="s">
        <v>3369</v>
      </c>
      <c r="C90" s="418"/>
      <c r="D90" s="418"/>
      <c r="E90" s="100" t="s">
        <v>3606</v>
      </c>
      <c r="F90" s="100" t="s">
        <v>3605</v>
      </c>
      <c r="G90" s="156"/>
      <c r="H90" s="156"/>
      <c r="I90" s="156" t="str">
        <f t="shared" si="4"/>
        <v/>
      </c>
      <c r="J90" s="156"/>
      <c r="K90" s="155" t="s">
        <v>222</v>
      </c>
    </row>
    <row r="91" spans="1:11" s="344" customFormat="1" ht="15.75">
      <c r="A91" s="105"/>
      <c r="B91" s="328" t="s">
        <v>256</v>
      </c>
      <c r="C91" s="354"/>
      <c r="D91" s="417"/>
      <c r="E91" s="94" t="s">
        <v>3495</v>
      </c>
      <c r="F91" s="94" t="s">
        <v>3494</v>
      </c>
      <c r="G91" s="332" t="s">
        <v>3604</v>
      </c>
      <c r="H91" s="104"/>
      <c r="I91" s="330" t="str">
        <f t="shared" si="4"/>
        <v>PARACL_VDP_ExaReal_N</v>
      </c>
      <c r="J91" s="330" t="s">
        <v>5144</v>
      </c>
      <c r="K91" s="453" t="s">
        <v>222</v>
      </c>
    </row>
    <row r="92" spans="1:11" s="344" customFormat="1" ht="15.75">
      <c r="A92" s="105"/>
      <c r="B92" s="328" t="s">
        <v>256</v>
      </c>
      <c r="C92" s="354"/>
      <c r="D92" s="417"/>
      <c r="E92" s="94" t="s">
        <v>3586</v>
      </c>
      <c r="F92" s="94" t="s">
        <v>3585</v>
      </c>
      <c r="G92" s="332" t="s">
        <v>3603</v>
      </c>
      <c r="H92" s="104"/>
      <c r="I92" s="330" t="str">
        <f t="shared" si="4"/>
        <v>PARACL_VDP_SiNon</v>
      </c>
      <c r="J92" s="330" t="s">
        <v>5144</v>
      </c>
      <c r="K92" s="453" t="s">
        <v>222</v>
      </c>
    </row>
    <row r="93" spans="1:11" s="344" customFormat="1" ht="15.75">
      <c r="A93" s="105"/>
      <c r="B93" s="328" t="s">
        <v>256</v>
      </c>
      <c r="C93" s="354"/>
      <c r="D93" s="417"/>
      <c r="E93" s="94" t="s">
        <v>3583</v>
      </c>
      <c r="F93" s="94" t="s">
        <v>3582</v>
      </c>
      <c r="G93" s="332" t="s">
        <v>3602</v>
      </c>
      <c r="H93" s="104"/>
      <c r="I93" s="330" t="str">
        <f t="shared" si="4"/>
        <v>PARACL_VDP_OuCorr</v>
      </c>
      <c r="J93" s="330" t="s">
        <v>5144</v>
      </c>
      <c r="K93" s="453" t="s">
        <v>222</v>
      </c>
    </row>
    <row r="94" spans="1:11" ht="15.75">
      <c r="A94" s="45"/>
      <c r="B94" s="328" t="s">
        <v>256</v>
      </c>
      <c r="C94" s="354"/>
      <c r="D94" s="354"/>
      <c r="E94" s="94" t="s">
        <v>3580</v>
      </c>
      <c r="F94" s="94" t="s">
        <v>3579</v>
      </c>
      <c r="G94" s="332" t="s">
        <v>1879</v>
      </c>
      <c r="H94" s="333"/>
      <c r="I94" s="330" t="str">
        <f t="shared" si="4"/>
        <v>PARACL_VDP_PoCorTest</v>
      </c>
      <c r="J94" s="330" t="s">
        <v>5144</v>
      </c>
      <c r="K94" s="454" t="s">
        <v>222</v>
      </c>
    </row>
    <row r="95" spans="1:11" ht="22.5">
      <c r="A95" s="45"/>
      <c r="B95" s="328" t="s">
        <v>256</v>
      </c>
      <c r="C95" s="354"/>
      <c r="D95" s="354"/>
      <c r="E95" s="94" t="s">
        <v>3601</v>
      </c>
      <c r="F95" s="94" t="s">
        <v>3600</v>
      </c>
      <c r="G95" s="332" t="s">
        <v>1880</v>
      </c>
      <c r="H95" s="333"/>
      <c r="I95" s="330" t="str">
        <f t="shared" si="4"/>
        <v>PARACL_VDP_OeDrSaCorr</v>
      </c>
      <c r="J95" s="330" t="s">
        <v>5144</v>
      </c>
      <c r="K95" s="454" t="s">
        <v>222</v>
      </c>
    </row>
    <row r="96" spans="1:11" ht="22.5">
      <c r="A96" s="45"/>
      <c r="B96" s="328" t="s">
        <v>256</v>
      </c>
      <c r="C96" s="354"/>
      <c r="D96" s="354"/>
      <c r="E96" s="94" t="s">
        <v>3599</v>
      </c>
      <c r="F96" s="94" t="s">
        <v>3598</v>
      </c>
      <c r="G96" s="332" t="s">
        <v>1881</v>
      </c>
      <c r="H96" s="333"/>
      <c r="I96" s="330" t="str">
        <f t="shared" si="4"/>
        <v>PARACL_VDP_OeGaSaCorr</v>
      </c>
      <c r="J96" s="330" t="s">
        <v>5144</v>
      </c>
      <c r="K96" s="454" t="s">
        <v>222</v>
      </c>
    </row>
    <row r="97" spans="1:11" ht="22.5">
      <c r="A97" s="45"/>
      <c r="B97" s="328" t="s">
        <v>256</v>
      </c>
      <c r="C97" s="354"/>
      <c r="D97" s="354"/>
      <c r="E97" s="94" t="s">
        <v>3597</v>
      </c>
      <c r="F97" s="94" t="s">
        <v>3596</v>
      </c>
      <c r="G97" s="332" t="s">
        <v>1882</v>
      </c>
      <c r="H97" s="333"/>
      <c r="I97" s="330" t="str">
        <f t="shared" si="4"/>
        <v>PARACL_VDP_OeDrAvCorr</v>
      </c>
      <c r="J97" s="330" t="s">
        <v>5144</v>
      </c>
      <c r="K97" s="454" t="s">
        <v>222</v>
      </c>
    </row>
    <row r="98" spans="1:11" ht="22.5">
      <c r="A98" s="45"/>
      <c r="B98" s="328" t="s">
        <v>256</v>
      </c>
      <c r="C98" s="354"/>
      <c r="D98" s="354"/>
      <c r="E98" s="94" t="s">
        <v>3595</v>
      </c>
      <c r="F98" s="94" t="s">
        <v>3594</v>
      </c>
      <c r="G98" s="332" t="s">
        <v>1883</v>
      </c>
      <c r="H98" s="333"/>
      <c r="I98" s="330" t="str">
        <f t="shared" si="4"/>
        <v>PARACL_VDP_OeGaAvCorr</v>
      </c>
      <c r="J98" s="330" t="s">
        <v>5144</v>
      </c>
      <c r="K98" s="454" t="s">
        <v>222</v>
      </c>
    </row>
    <row r="99" spans="1:11" ht="22.5">
      <c r="A99" s="45"/>
      <c r="B99" s="328" t="s">
        <v>256</v>
      </c>
      <c r="C99" s="354"/>
      <c r="D99" s="354"/>
      <c r="E99" s="94" t="s">
        <v>3593</v>
      </c>
      <c r="F99" s="94" t="s">
        <v>3592</v>
      </c>
      <c r="G99" s="332" t="s">
        <v>1884</v>
      </c>
      <c r="H99" s="333"/>
      <c r="I99" s="330" t="str">
        <f t="shared" si="4"/>
        <v>PARACL_VDP_BiSaCorr</v>
      </c>
      <c r="J99" s="330" t="s">
        <v>5144</v>
      </c>
      <c r="K99" s="454" t="s">
        <v>222</v>
      </c>
    </row>
    <row r="100" spans="1:11" ht="22.5">
      <c r="A100" s="45"/>
      <c r="B100" s="328" t="s">
        <v>256</v>
      </c>
      <c r="C100" s="354"/>
      <c r="D100" s="354"/>
      <c r="E100" s="94" t="s">
        <v>3591</v>
      </c>
      <c r="F100" s="94" t="s">
        <v>3590</v>
      </c>
      <c r="G100" s="332" t="s">
        <v>1885</v>
      </c>
      <c r="H100" s="333"/>
      <c r="I100" s="330" t="str">
        <f t="shared" si="4"/>
        <v>PARACL_VDP_BiAvCorr</v>
      </c>
      <c r="J100" s="330" t="s">
        <v>5144</v>
      </c>
      <c r="K100" s="454" t="s">
        <v>222</v>
      </c>
    </row>
    <row r="101" spans="1:11" ht="15.75">
      <c r="A101" s="45"/>
      <c r="B101" s="328" t="s">
        <v>256</v>
      </c>
      <c r="C101" s="354"/>
      <c r="D101" s="354"/>
      <c r="E101" s="94" t="s">
        <v>3565</v>
      </c>
      <c r="F101" s="94" t="s">
        <v>3564</v>
      </c>
      <c r="G101" s="332" t="s">
        <v>1886</v>
      </c>
      <c r="H101" s="333"/>
      <c r="I101" s="330" t="str">
        <f t="shared" si="4"/>
        <v>PARACL_VDP_CeProAmbMono</v>
      </c>
      <c r="J101" s="330" t="s">
        <v>5144</v>
      </c>
      <c r="K101" s="454" t="s">
        <v>222</v>
      </c>
    </row>
    <row r="102" spans="1:11" ht="15.75">
      <c r="A102" s="45"/>
      <c r="B102" s="327" t="s">
        <v>3369</v>
      </c>
      <c r="C102" s="418"/>
      <c r="D102" s="418"/>
      <c r="E102" s="100" t="s">
        <v>3589</v>
      </c>
      <c r="F102" s="100" t="s">
        <v>3588</v>
      </c>
      <c r="G102" s="156"/>
      <c r="H102" s="156"/>
      <c r="I102" s="156" t="str">
        <f t="shared" si="4"/>
        <v/>
      </c>
      <c r="J102" s="156"/>
      <c r="K102" s="155" t="s">
        <v>222</v>
      </c>
    </row>
    <row r="103" spans="1:11" ht="15.75">
      <c r="A103" s="45"/>
      <c r="B103" s="328" t="s">
        <v>256</v>
      </c>
      <c r="C103" s="354"/>
      <c r="D103" s="354"/>
      <c r="E103" s="94" t="s">
        <v>3495</v>
      </c>
      <c r="F103" s="94" t="s">
        <v>3494</v>
      </c>
      <c r="G103" s="332" t="s">
        <v>3587</v>
      </c>
      <c r="H103" s="333"/>
      <c r="I103" s="330" t="str">
        <f t="shared" si="4"/>
        <v>PARACL_VDL_ExaReal_N</v>
      </c>
      <c r="J103" s="330" t="s">
        <v>5144</v>
      </c>
      <c r="K103" s="454" t="s">
        <v>222</v>
      </c>
    </row>
    <row r="104" spans="1:11" ht="15.75">
      <c r="A104" s="45"/>
      <c r="B104" s="328" t="s">
        <v>256</v>
      </c>
      <c r="C104" s="354"/>
      <c r="D104" s="354"/>
      <c r="E104" s="94" t="s">
        <v>3586</v>
      </c>
      <c r="F104" s="94" t="s">
        <v>3585</v>
      </c>
      <c r="G104" s="332" t="s">
        <v>3584</v>
      </c>
      <c r="H104" s="333"/>
      <c r="I104" s="330" t="str">
        <f t="shared" si="4"/>
        <v>PARACL_VDL_SiNon</v>
      </c>
      <c r="J104" s="330" t="s">
        <v>5144</v>
      </c>
      <c r="K104" s="454" t="s">
        <v>222</v>
      </c>
    </row>
    <row r="105" spans="1:11" ht="15.75">
      <c r="A105" s="45"/>
      <c r="B105" s="328" t="s">
        <v>256</v>
      </c>
      <c r="C105" s="354"/>
      <c r="D105" s="354"/>
      <c r="E105" s="94" t="s">
        <v>3583</v>
      </c>
      <c r="F105" s="94" t="s">
        <v>3582</v>
      </c>
      <c r="G105" s="332" t="s">
        <v>3581</v>
      </c>
      <c r="H105" s="333"/>
      <c r="I105" s="330" t="str">
        <f t="shared" si="4"/>
        <v>PARACL_VDL_OuCorr</v>
      </c>
      <c r="J105" s="330" t="s">
        <v>5144</v>
      </c>
      <c r="K105" s="454" t="s">
        <v>222</v>
      </c>
    </row>
    <row r="106" spans="1:11" ht="15.75">
      <c r="A106" s="45"/>
      <c r="B106" s="328" t="s">
        <v>256</v>
      </c>
      <c r="C106" s="354"/>
      <c r="D106" s="354"/>
      <c r="E106" s="94" t="s">
        <v>3580</v>
      </c>
      <c r="F106" s="94" t="s">
        <v>3579</v>
      </c>
      <c r="G106" s="332" t="s">
        <v>3578</v>
      </c>
      <c r="H106" s="333"/>
      <c r="I106" s="330" t="str">
        <f t="shared" si="4"/>
        <v>PARACL_VDL_PoCorrExa</v>
      </c>
      <c r="J106" s="330" t="s">
        <v>5144</v>
      </c>
      <c r="K106" s="454" t="s">
        <v>222</v>
      </c>
    </row>
    <row r="107" spans="1:11" ht="22.5">
      <c r="A107" s="45"/>
      <c r="B107" s="328" t="s">
        <v>256</v>
      </c>
      <c r="C107" s="354"/>
      <c r="D107" s="354"/>
      <c r="E107" s="94" t="s">
        <v>3577</v>
      </c>
      <c r="F107" s="94" t="s">
        <v>3576</v>
      </c>
      <c r="G107" s="332" t="s">
        <v>1887</v>
      </c>
      <c r="H107" s="333"/>
      <c r="I107" s="330" t="str">
        <f t="shared" si="4"/>
        <v>PARACL_VDL_OeDrSaCorr</v>
      </c>
      <c r="J107" s="330" t="s">
        <v>5144</v>
      </c>
      <c r="K107" s="454" t="s">
        <v>222</v>
      </c>
    </row>
    <row r="108" spans="1:11" ht="22.5">
      <c r="A108" s="45"/>
      <c r="B108" s="328" t="s">
        <v>256</v>
      </c>
      <c r="C108" s="354"/>
      <c r="D108" s="354"/>
      <c r="E108" s="94" t="s">
        <v>3575</v>
      </c>
      <c r="F108" s="94" t="s">
        <v>3574</v>
      </c>
      <c r="G108" s="332" t="s">
        <v>1888</v>
      </c>
      <c r="H108" s="333"/>
      <c r="I108" s="330" t="str">
        <f t="shared" si="4"/>
        <v>PARACL_VDL_OeGaSaCorr</v>
      </c>
      <c r="J108" s="330" t="s">
        <v>5144</v>
      </c>
      <c r="K108" s="454" t="s">
        <v>222</v>
      </c>
    </row>
    <row r="109" spans="1:11" ht="22.5">
      <c r="A109" s="45"/>
      <c r="B109" s="328" t="s">
        <v>256</v>
      </c>
      <c r="C109" s="354"/>
      <c r="D109" s="354"/>
      <c r="E109" s="94" t="s">
        <v>3573</v>
      </c>
      <c r="F109" s="94" t="s">
        <v>3572</v>
      </c>
      <c r="G109" s="332" t="s">
        <v>1889</v>
      </c>
      <c r="H109" s="333"/>
      <c r="I109" s="330" t="str">
        <f t="shared" si="4"/>
        <v>PARACL_VDL_OeDrAvCorr</v>
      </c>
      <c r="J109" s="330" t="s">
        <v>5144</v>
      </c>
      <c r="K109" s="454" t="s">
        <v>222</v>
      </c>
    </row>
    <row r="110" spans="1:11" ht="22.5">
      <c r="A110" s="45"/>
      <c r="B110" s="328" t="s">
        <v>256</v>
      </c>
      <c r="C110" s="354"/>
      <c r="D110" s="354"/>
      <c r="E110" s="94" t="s">
        <v>3571</v>
      </c>
      <c r="F110" s="94" t="s">
        <v>3570</v>
      </c>
      <c r="G110" s="332" t="s">
        <v>1890</v>
      </c>
      <c r="H110" s="333"/>
      <c r="I110" s="330" t="str">
        <f t="shared" si="4"/>
        <v>PARACL_VDL_OeGaAvCorr</v>
      </c>
      <c r="J110" s="330" t="s">
        <v>5144</v>
      </c>
      <c r="K110" s="454" t="s">
        <v>222</v>
      </c>
    </row>
    <row r="111" spans="1:11" ht="22.5">
      <c r="A111" s="45"/>
      <c r="B111" s="328" t="s">
        <v>256</v>
      </c>
      <c r="C111" s="354"/>
      <c r="D111" s="354"/>
      <c r="E111" s="94" t="s">
        <v>3569</v>
      </c>
      <c r="F111" s="94" t="s">
        <v>3568</v>
      </c>
      <c r="G111" s="332" t="s">
        <v>1891</v>
      </c>
      <c r="H111" s="333"/>
      <c r="I111" s="330" t="str">
        <f t="shared" si="4"/>
        <v>PARACL_VDL_BiSaCorr</v>
      </c>
      <c r="J111" s="330" t="s">
        <v>5144</v>
      </c>
      <c r="K111" s="454" t="s">
        <v>222</v>
      </c>
    </row>
    <row r="112" spans="1:11" ht="22.5">
      <c r="A112" s="45"/>
      <c r="B112" s="328" t="s">
        <v>256</v>
      </c>
      <c r="C112" s="354"/>
      <c r="D112" s="354"/>
      <c r="E112" s="94" t="s">
        <v>3567</v>
      </c>
      <c r="F112" s="94" t="s">
        <v>3566</v>
      </c>
      <c r="G112" s="332" t="s">
        <v>1892</v>
      </c>
      <c r="H112" s="333"/>
      <c r="I112" s="330" t="str">
        <f t="shared" si="4"/>
        <v>PARACL_VDL_BiAvCorr</v>
      </c>
      <c r="J112" s="330" t="s">
        <v>5144</v>
      </c>
      <c r="K112" s="454" t="s">
        <v>222</v>
      </c>
    </row>
    <row r="113" spans="1:11" ht="15.75">
      <c r="A113" s="45"/>
      <c r="B113" s="328" t="s">
        <v>256</v>
      </c>
      <c r="C113" s="354"/>
      <c r="D113" s="354"/>
      <c r="E113" s="94" t="s">
        <v>3565</v>
      </c>
      <c r="F113" s="94" t="s">
        <v>3564</v>
      </c>
      <c r="G113" s="332" t="s">
        <v>1893</v>
      </c>
      <c r="H113" s="333"/>
      <c r="I113" s="330" t="str">
        <f t="shared" si="4"/>
        <v>PARACL_VDL_CeProAmbMono</v>
      </c>
      <c r="J113" s="330" t="s">
        <v>5144</v>
      </c>
      <c r="K113" s="454" t="s">
        <v>222</v>
      </c>
    </row>
    <row r="114" spans="1:11" ht="15.75">
      <c r="A114" s="45"/>
      <c r="B114" s="327" t="s">
        <v>3369</v>
      </c>
      <c r="C114" s="416"/>
      <c r="D114" s="416"/>
      <c r="E114" s="102" t="s">
        <v>1763</v>
      </c>
      <c r="F114" s="102" t="s">
        <v>1894</v>
      </c>
      <c r="G114" s="101"/>
      <c r="H114" s="101"/>
      <c r="I114" s="101" t="str">
        <f t="shared" si="4"/>
        <v/>
      </c>
      <c r="J114" s="101"/>
      <c r="K114" s="153" t="s">
        <v>222</v>
      </c>
    </row>
    <row r="115" spans="1:11" s="344" customFormat="1" ht="15.75">
      <c r="A115" s="107"/>
      <c r="B115" s="328" t="s">
        <v>256</v>
      </c>
      <c r="C115" s="354"/>
      <c r="D115" s="417"/>
      <c r="E115" s="94" t="s">
        <v>3495</v>
      </c>
      <c r="F115" s="94" t="s">
        <v>3494</v>
      </c>
      <c r="G115" s="332" t="s">
        <v>3563</v>
      </c>
      <c r="H115" s="104"/>
      <c r="I115" s="330" t="str">
        <f t="shared" si="4"/>
        <v>PARACL_AUD_ExaReal_N</v>
      </c>
      <c r="J115" s="330" t="s">
        <v>5144</v>
      </c>
      <c r="K115" s="453" t="s">
        <v>222</v>
      </c>
    </row>
    <row r="116" spans="1:11" ht="15.75">
      <c r="A116" s="45"/>
      <c r="B116" s="328" t="s">
        <v>256</v>
      </c>
      <c r="C116" s="354"/>
      <c r="D116" s="354"/>
      <c r="E116" s="94" t="s">
        <v>3562</v>
      </c>
      <c r="F116" s="94" t="s">
        <v>3561</v>
      </c>
      <c r="G116" s="332" t="s">
        <v>1895</v>
      </c>
      <c r="H116" s="333"/>
      <c r="I116" s="330" t="str">
        <f t="shared" si="4"/>
        <v>PARACL_AUD_SiNon</v>
      </c>
      <c r="J116" s="330" t="s">
        <v>5144</v>
      </c>
      <c r="K116" s="454" t="s">
        <v>222</v>
      </c>
    </row>
    <row r="117" spans="1:11" ht="15.75">
      <c r="A117" s="45"/>
      <c r="B117" s="328" t="s">
        <v>256</v>
      </c>
      <c r="C117" s="354"/>
      <c r="D117" s="354"/>
      <c r="E117" s="94" t="s">
        <v>3560</v>
      </c>
      <c r="F117" s="94" t="s">
        <v>3559</v>
      </c>
      <c r="G117" s="332" t="s">
        <v>1896</v>
      </c>
      <c r="H117" s="333"/>
      <c r="I117" s="330" t="str">
        <f t="shared" si="4"/>
        <v>PARACL_AUD_RealCab</v>
      </c>
      <c r="J117" s="330" t="s">
        <v>5144</v>
      </c>
      <c r="K117" s="454" t="s">
        <v>222</v>
      </c>
    </row>
    <row r="118" spans="1:11" ht="15.75">
      <c r="A118" s="45"/>
      <c r="B118" s="328" t="s">
        <v>256</v>
      </c>
      <c r="C118" s="354"/>
      <c r="D118" s="354"/>
      <c r="E118" s="94" t="s">
        <v>3558</v>
      </c>
      <c r="F118" s="94" t="s">
        <v>3557</v>
      </c>
      <c r="G118" s="332" t="s">
        <v>1897</v>
      </c>
      <c r="H118" s="333"/>
      <c r="I118" s="330" t="str">
        <f t="shared" si="4"/>
        <v>PARACL_AUD_SuivSpecPerAud</v>
      </c>
      <c r="J118" s="330" t="s">
        <v>5144</v>
      </c>
      <c r="K118" s="454" t="s">
        <v>222</v>
      </c>
    </row>
    <row r="119" spans="1:11" ht="15.75">
      <c r="A119" s="45"/>
      <c r="B119" s="328" t="s">
        <v>256</v>
      </c>
      <c r="C119" s="354"/>
      <c r="D119" s="354"/>
      <c r="E119" s="94" t="s">
        <v>3556</v>
      </c>
      <c r="F119" s="94" t="s">
        <v>3555</v>
      </c>
      <c r="G119" s="332" t="s">
        <v>1898</v>
      </c>
      <c r="H119" s="333"/>
      <c r="I119" s="330" t="str">
        <f t="shared" si="4"/>
        <v>PARACL_AUD_SiOuiDrGa</v>
      </c>
      <c r="J119" s="330" t="s">
        <v>5144</v>
      </c>
      <c r="K119" s="454" t="s">
        <v>222</v>
      </c>
    </row>
    <row r="120" spans="1:11" ht="45">
      <c r="A120" s="45"/>
      <c r="B120" s="328" t="s">
        <v>256</v>
      </c>
      <c r="C120" s="354"/>
      <c r="D120" s="354"/>
      <c r="E120" s="94" t="s">
        <v>3554</v>
      </c>
      <c r="F120" s="94" t="s">
        <v>1899</v>
      </c>
      <c r="G120" s="332" t="s">
        <v>1900</v>
      </c>
      <c r="H120" s="333"/>
      <c r="I120" s="330" t="str">
        <f t="shared" ref="I120:I153" si="6">IF(G120&lt;&gt;"",IF(H120&lt;&gt;"",G120&amp;" ; "&amp;IFERROR(IF(SEARCH(" ; ",G120)&gt;0,SUBSTITUTE(G120," ; ","_N  ; ")&amp;"_N"),IFERROR(IF(SEARCH(" ;",G120)&gt;0,SUBSTITUTE(G120," ;","_N  ; ")&amp;"_N"),IFERROR(IF(SEARCH(";",G120)&gt;0,SUBSTITUTE(G120,";","_N  ; ")&amp;"_N"),G120&amp;"_N"))),G120),"")</f>
        <v>PARACL_AUD_AuDr500 ; PARACL_AUD_AuDr1000 ; PARACL_AUD_AuDr2000 ; PARACL_AUD_AuDr4000 ; PARACL_AUD_AuDr8000</v>
      </c>
      <c r="J120" s="330" t="s">
        <v>5144</v>
      </c>
      <c r="K120" s="454" t="s">
        <v>222</v>
      </c>
    </row>
    <row r="121" spans="1:11" ht="45">
      <c r="A121" s="45"/>
      <c r="B121" s="328" t="s">
        <v>256</v>
      </c>
      <c r="C121" s="354"/>
      <c r="D121" s="354"/>
      <c r="E121" s="94" t="s">
        <v>3553</v>
      </c>
      <c r="F121" s="94" t="s">
        <v>1901</v>
      </c>
      <c r="G121" s="332" t="s">
        <v>1902</v>
      </c>
      <c r="H121" s="333"/>
      <c r="I121" s="330" t="str">
        <f t="shared" si="6"/>
        <v>PARACL_AUD_AuGa500 ; PARACL_AUD_AuGa1000 ; PARACL_AUD_AuGa2000 ; PARACL_AUD_AuGa4000 ; PARACL_AUD_AuGa8000</v>
      </c>
      <c r="J121" s="330" t="s">
        <v>5144</v>
      </c>
      <c r="K121" s="454" t="s">
        <v>222</v>
      </c>
    </row>
    <row r="122" spans="1:11" ht="45">
      <c r="A122" s="45"/>
      <c r="B122" s="328" t="s">
        <v>256</v>
      </c>
      <c r="C122" s="354"/>
      <c r="D122" s="354"/>
      <c r="E122" s="94" t="s">
        <v>3552</v>
      </c>
      <c r="F122" s="94" t="s">
        <v>3551</v>
      </c>
      <c r="G122" s="332" t="s">
        <v>3957</v>
      </c>
      <c r="H122" s="333"/>
      <c r="I122" s="330" t="str">
        <f t="shared" si="6"/>
        <v>PARACL_AUD_AuDr500_CTRL ; PARACL_AUD_AuDr1000_CTRL ; PARACL_AUD_AuDr2000_CTRL ; PARACL_AUD_AuDr4000_CTRL ; PARACL_AUD_AuDr8000_CTRL</v>
      </c>
      <c r="J122" s="330" t="s">
        <v>5144</v>
      </c>
      <c r="K122" s="454" t="s">
        <v>222</v>
      </c>
    </row>
    <row r="123" spans="1:11" ht="45">
      <c r="A123" s="45"/>
      <c r="B123" s="328" t="s">
        <v>256</v>
      </c>
      <c r="C123" s="354"/>
      <c r="D123" s="354"/>
      <c r="E123" s="94" t="s">
        <v>3550</v>
      </c>
      <c r="F123" s="94" t="s">
        <v>3549</v>
      </c>
      <c r="G123" s="438" t="s">
        <v>3975</v>
      </c>
      <c r="H123" s="333"/>
      <c r="I123" s="330" t="str">
        <f t="shared" si="6"/>
        <v>PARACL_AUD_AuGa500_CTRL ; PARACL_AUD_AuGa1000_CTRL ; PARACL_AUD_AuGa2000_CTRL ; PARACL_AUD_AuGa4000_CTRL ; PARACL_AUD_AuGa8000_CTRL</v>
      </c>
      <c r="J123" s="330" t="s">
        <v>5144</v>
      </c>
      <c r="K123" s="454" t="s">
        <v>222</v>
      </c>
    </row>
    <row r="124" spans="1:11" ht="15.75">
      <c r="A124" s="45"/>
      <c r="B124" s="327" t="s">
        <v>3369</v>
      </c>
      <c r="C124" s="416"/>
      <c r="D124" s="416"/>
      <c r="E124" s="102" t="s">
        <v>3548</v>
      </c>
      <c r="F124" s="102" t="s">
        <v>1903</v>
      </c>
      <c r="G124" s="101"/>
      <c r="H124" s="101"/>
      <c r="I124" s="101" t="str">
        <f t="shared" si="6"/>
        <v/>
      </c>
      <c r="J124" s="101"/>
      <c r="K124" s="153" t="s">
        <v>222</v>
      </c>
    </row>
    <row r="125" spans="1:11" s="344" customFormat="1" ht="15.75">
      <c r="A125" s="107"/>
      <c r="B125" s="328" t="s">
        <v>256</v>
      </c>
      <c r="C125" s="354"/>
      <c r="D125" s="417"/>
      <c r="E125" s="94" t="s">
        <v>3495</v>
      </c>
      <c r="F125" s="94" t="s">
        <v>3494</v>
      </c>
      <c r="G125" s="332" t="s">
        <v>3547</v>
      </c>
      <c r="H125" s="104"/>
      <c r="I125" s="330" t="str">
        <f t="shared" si="6"/>
        <v>PARACL_SPI_ExaReal_N</v>
      </c>
      <c r="J125" s="330" t="s">
        <v>5144</v>
      </c>
      <c r="K125" s="453" t="s">
        <v>222</v>
      </c>
    </row>
    <row r="126" spans="1:11" ht="22.5">
      <c r="A126" s="45"/>
      <c r="B126" s="328" t="s">
        <v>256</v>
      </c>
      <c r="C126" s="354"/>
      <c r="D126" s="354"/>
      <c r="E126" s="94" t="s">
        <v>3546</v>
      </c>
      <c r="F126" s="94" t="s">
        <v>3545</v>
      </c>
      <c r="G126" s="332" t="s">
        <v>1904</v>
      </c>
      <c r="H126" s="333"/>
      <c r="I126" s="330" t="str">
        <f t="shared" si="6"/>
        <v>PARACL_SPI_SiNon</v>
      </c>
      <c r="J126" s="330" t="s">
        <v>5144</v>
      </c>
      <c r="K126" s="454" t="s">
        <v>222</v>
      </c>
    </row>
    <row r="127" spans="1:11" ht="16.5" hidden="1" thickTop="1">
      <c r="A127" s="45"/>
      <c r="B127" s="328" t="s">
        <v>256</v>
      </c>
      <c r="C127" s="95" t="s">
        <v>414</v>
      </c>
      <c r="D127" s="95" t="s">
        <v>414</v>
      </c>
      <c r="E127" s="94" t="s">
        <v>3544</v>
      </c>
      <c r="F127" s="94" t="s">
        <v>3543</v>
      </c>
      <c r="G127" s="332" t="s">
        <v>1905</v>
      </c>
      <c r="H127" s="333"/>
      <c r="I127" s="330" t="str">
        <f t="shared" si="6"/>
        <v>PARACL_SPI_CriAcc</v>
      </c>
      <c r="J127" s="330"/>
      <c r="K127" s="454" t="s">
        <v>222</v>
      </c>
    </row>
    <row r="128" spans="1:11" ht="16.5" hidden="1" thickTop="1">
      <c r="A128" s="45"/>
      <c r="B128" s="328" t="s">
        <v>256</v>
      </c>
      <c r="C128" s="95" t="s">
        <v>414</v>
      </c>
      <c r="D128" s="354"/>
      <c r="E128" s="94" t="s">
        <v>4569</v>
      </c>
      <c r="F128" s="94" t="s">
        <v>4571</v>
      </c>
      <c r="G128" s="332" t="s">
        <v>4549</v>
      </c>
      <c r="H128" s="333"/>
      <c r="I128" s="330" t="str">
        <f t="shared" si="6"/>
        <v>PARACL_SPI_CriAcc_nb</v>
      </c>
      <c r="J128" s="330"/>
      <c r="K128" s="454"/>
    </row>
    <row r="129" spans="1:11" ht="15.75">
      <c r="A129" s="45"/>
      <c r="B129" s="328" t="s">
        <v>256</v>
      </c>
      <c r="C129" s="354"/>
      <c r="D129" s="354"/>
      <c r="E129" s="94" t="s">
        <v>4570</v>
      </c>
      <c r="F129" s="94" t="s">
        <v>4572</v>
      </c>
      <c r="G129" s="332" t="s">
        <v>1905</v>
      </c>
      <c r="H129" s="333"/>
      <c r="I129" s="330" t="str">
        <f t="shared" ref="I129" si="7">IF(G129&lt;&gt;"",IF(H129&lt;&gt;"",G129&amp;" ; "&amp;IFERROR(IF(SEARCH(" ; ",G129)&gt;0,SUBSTITUTE(G129," ; ","_N  ; ")&amp;"_N"),IFERROR(IF(SEARCH(" ;",G129)&gt;0,SUBSTITUTE(G129," ;","_N  ; ")&amp;"_N"),IFERROR(IF(SEARCH(";",G129)&gt;0,SUBSTITUTE(G129,";","_N  ; ")&amp;"_N"),G129&amp;"_N"))),G129),"")</f>
        <v>PARACL_SPI_CriAcc</v>
      </c>
      <c r="J129" s="330" t="s">
        <v>5144</v>
      </c>
      <c r="K129" s="454" t="s">
        <v>222</v>
      </c>
    </row>
    <row r="130" spans="1:11" ht="15.75">
      <c r="A130" s="45"/>
      <c r="B130" s="328" t="s">
        <v>256</v>
      </c>
      <c r="C130" s="354"/>
      <c r="D130" s="354"/>
      <c r="E130" s="94" t="s">
        <v>3542</v>
      </c>
      <c r="F130" s="94" t="s">
        <v>3541</v>
      </c>
      <c r="G130" s="332" t="s">
        <v>1906</v>
      </c>
      <c r="H130" s="333"/>
      <c r="I130" s="330" t="str">
        <f t="shared" si="6"/>
        <v>PARACL_SPI_CriRepr</v>
      </c>
      <c r="J130" s="330" t="s">
        <v>5144</v>
      </c>
      <c r="K130" s="454" t="s">
        <v>222</v>
      </c>
    </row>
    <row r="131" spans="1:11" ht="15.75">
      <c r="A131" s="45"/>
      <c r="B131" s="328" t="s">
        <v>256</v>
      </c>
      <c r="C131" s="354"/>
      <c r="D131" s="354"/>
      <c r="E131" s="94" t="s">
        <v>3540</v>
      </c>
      <c r="F131" s="94" t="s">
        <v>3539</v>
      </c>
      <c r="G131" s="332" t="s">
        <v>3961</v>
      </c>
      <c r="H131" s="333"/>
      <c r="I131" s="330" t="str">
        <f t="shared" si="6"/>
        <v>PARACL_SPI_CriRepr_cal</v>
      </c>
      <c r="J131" s="330" t="s">
        <v>5144</v>
      </c>
      <c r="K131" s="454" t="s">
        <v>222</v>
      </c>
    </row>
    <row r="132" spans="1:11" ht="15.75">
      <c r="A132" s="45"/>
      <c r="B132" s="328" t="s">
        <v>256</v>
      </c>
      <c r="C132" s="354"/>
      <c r="D132" s="354"/>
      <c r="E132" s="94" t="s">
        <v>3538</v>
      </c>
      <c r="F132" s="94" t="s">
        <v>3537</v>
      </c>
      <c r="G132" s="332" t="s">
        <v>1907</v>
      </c>
      <c r="H132" s="333"/>
      <c r="I132" s="330" t="str">
        <f t="shared" si="6"/>
        <v>PARACL_SPI_ReaSaPin</v>
      </c>
      <c r="J132" s="330" t="s">
        <v>5144</v>
      </c>
      <c r="K132" s="454" t="s">
        <v>222</v>
      </c>
    </row>
    <row r="133" spans="1:11" ht="15.75">
      <c r="A133" s="45"/>
      <c r="B133" s="328" t="s">
        <v>256</v>
      </c>
      <c r="C133" s="354"/>
      <c r="D133" s="354"/>
      <c r="E133" s="94" t="s">
        <v>3536</v>
      </c>
      <c r="F133" s="94" t="s">
        <v>3535</v>
      </c>
      <c r="G133" s="332" t="s">
        <v>1908</v>
      </c>
      <c r="H133" s="333"/>
      <c r="I133" s="330" t="str">
        <f t="shared" si="6"/>
        <v>PARACL_SPI_TechPar</v>
      </c>
      <c r="J133" s="330" t="s">
        <v>5144</v>
      </c>
      <c r="K133" s="454" t="s">
        <v>222</v>
      </c>
    </row>
    <row r="134" spans="1:11" ht="15.75">
      <c r="A134" s="45"/>
      <c r="B134" s="328" t="s">
        <v>256</v>
      </c>
      <c r="C134" s="354"/>
      <c r="D134" s="354"/>
      <c r="E134" s="94" t="s">
        <v>3534</v>
      </c>
      <c r="F134" s="94" t="s">
        <v>3533</v>
      </c>
      <c r="G134" s="332" t="s">
        <v>1909</v>
      </c>
      <c r="H134" s="333"/>
      <c r="I134" s="330" t="str">
        <f t="shared" si="6"/>
        <v>PARACL_SPI_CapSat</v>
      </c>
      <c r="J134" s="330" t="s">
        <v>5144</v>
      </c>
      <c r="K134" s="454" t="s">
        <v>222</v>
      </c>
    </row>
    <row r="135" spans="1:11" ht="15.75">
      <c r="A135" s="45"/>
      <c r="B135" s="328" t="s">
        <v>256</v>
      </c>
      <c r="C135" s="354"/>
      <c r="D135" s="354"/>
      <c r="E135" s="94" t="s">
        <v>3532</v>
      </c>
      <c r="F135" s="94" t="s">
        <v>3531</v>
      </c>
      <c r="G135" s="332" t="s">
        <v>1910</v>
      </c>
      <c r="H135" s="333"/>
      <c r="I135" s="330" t="str">
        <f t="shared" si="6"/>
        <v>PARACL_SPI_PatResCou</v>
      </c>
      <c r="J135" s="330" t="s">
        <v>5144</v>
      </c>
      <c r="K135" s="454" t="s">
        <v>222</v>
      </c>
    </row>
    <row r="136" spans="1:11" ht="15.75">
      <c r="A136" s="45"/>
      <c r="B136" s="328" t="s">
        <v>256</v>
      </c>
      <c r="C136" s="354"/>
      <c r="D136" s="354"/>
      <c r="E136" s="106" t="s">
        <v>3530</v>
      </c>
      <c r="F136" s="94" t="s">
        <v>3529</v>
      </c>
      <c r="G136" s="332" t="s">
        <v>1911</v>
      </c>
      <c r="H136" s="333"/>
      <c r="I136" s="330" t="str">
        <f t="shared" si="6"/>
        <v>PARACL_SPI_VEMS1 ; PARACL_SPI_CVF1</v>
      </c>
      <c r="J136" s="330" t="s">
        <v>5144</v>
      </c>
      <c r="K136" s="454" t="s">
        <v>222</v>
      </c>
    </row>
    <row r="137" spans="1:11" ht="15.75">
      <c r="A137" s="45"/>
      <c r="B137" s="328" t="s">
        <v>256</v>
      </c>
      <c r="C137" s="354"/>
      <c r="D137" s="354"/>
      <c r="E137" s="106" t="s">
        <v>3528</v>
      </c>
      <c r="F137" s="94" t="s">
        <v>3527</v>
      </c>
      <c r="G137" s="332" t="s">
        <v>1912</v>
      </c>
      <c r="H137" s="333"/>
      <c r="I137" s="330" t="str">
        <f t="shared" si="6"/>
        <v>PARACL_SPI_VEMS2 ; PARACL_SPI_CVF2</v>
      </c>
      <c r="J137" s="330" t="s">
        <v>5144</v>
      </c>
      <c r="K137" s="454" t="s">
        <v>222</v>
      </c>
    </row>
    <row r="138" spans="1:11" ht="15.75">
      <c r="A138" s="44"/>
      <c r="B138" s="328" t="s">
        <v>256</v>
      </c>
      <c r="C138" s="354"/>
      <c r="D138" s="354"/>
      <c r="E138" s="106" t="s">
        <v>3526</v>
      </c>
      <c r="F138" s="94" t="s">
        <v>3525</v>
      </c>
      <c r="G138" s="332" t="s">
        <v>1913</v>
      </c>
      <c r="H138" s="333"/>
      <c r="I138" s="330" t="str">
        <f t="shared" si="6"/>
        <v>PARACL_SPI_VEMS3 ; PARACL_SPI_CVF3</v>
      </c>
      <c r="J138" s="330" t="s">
        <v>5144</v>
      </c>
      <c r="K138" s="454" t="s">
        <v>222</v>
      </c>
    </row>
    <row r="139" spans="1:11" s="2" customFormat="1" ht="16.5" hidden="1" thickTop="1">
      <c r="A139" s="44"/>
      <c r="B139" s="96" t="s">
        <v>256</v>
      </c>
      <c r="C139" s="95" t="s">
        <v>414</v>
      </c>
      <c r="D139" s="95" t="s">
        <v>414</v>
      </c>
      <c r="E139" s="106" t="s">
        <v>3524</v>
      </c>
      <c r="F139" s="94" t="s">
        <v>3523</v>
      </c>
      <c r="G139" s="93" t="s">
        <v>3522</v>
      </c>
      <c r="H139" s="97"/>
      <c r="I139" s="91" t="str">
        <f t="shared" si="6"/>
        <v>PARACL_CTRL_SPI_CapVitObs</v>
      </c>
      <c r="J139" s="91"/>
      <c r="K139" s="152"/>
    </row>
    <row r="140" spans="1:11" s="2" customFormat="1" ht="16.5" hidden="1" thickTop="1">
      <c r="A140" s="44"/>
      <c r="B140" s="96" t="s">
        <v>256</v>
      </c>
      <c r="C140" s="95" t="s">
        <v>414</v>
      </c>
      <c r="D140" s="95" t="s">
        <v>414</v>
      </c>
      <c r="E140" s="106" t="s">
        <v>3521</v>
      </c>
      <c r="F140" s="94" t="s">
        <v>3520</v>
      </c>
      <c r="G140" s="93" t="s">
        <v>3519</v>
      </c>
      <c r="H140" s="97"/>
      <c r="I140" s="91" t="str">
        <f t="shared" si="6"/>
        <v>PARACL_CTRL_SPI_VolExpMaxObs</v>
      </c>
      <c r="J140" s="91"/>
      <c r="K140" s="152"/>
    </row>
    <row r="141" spans="1:11" s="2" customFormat="1" ht="16.5" hidden="1" thickTop="1">
      <c r="A141" s="44"/>
      <c r="B141" s="96" t="s">
        <v>256</v>
      </c>
      <c r="C141" s="95" t="s">
        <v>414</v>
      </c>
      <c r="D141" s="95" t="s">
        <v>414</v>
      </c>
      <c r="E141" s="106" t="s">
        <v>3518</v>
      </c>
      <c r="F141" s="94" t="s">
        <v>3517</v>
      </c>
      <c r="G141" s="93" t="s">
        <v>3516</v>
      </c>
      <c r="H141" s="97"/>
      <c r="I141" s="91" t="str">
        <f t="shared" si="6"/>
        <v>PARACL_CTRL_SPI_CapVitTotal</v>
      </c>
      <c r="J141" s="91"/>
      <c r="K141" s="152"/>
    </row>
    <row r="142" spans="1:11" s="2" customFormat="1" ht="16.5" hidden="1" thickTop="1">
      <c r="A142" s="44"/>
      <c r="B142" s="96" t="s">
        <v>256</v>
      </c>
      <c r="C142" s="95" t="s">
        <v>414</v>
      </c>
      <c r="D142" s="95" t="s">
        <v>414</v>
      </c>
      <c r="E142" s="106" t="s">
        <v>3515</v>
      </c>
      <c r="F142" s="94" t="s">
        <v>3514</v>
      </c>
      <c r="G142" s="93" t="s">
        <v>3513</v>
      </c>
      <c r="H142" s="97"/>
      <c r="I142" s="91" t="str">
        <f t="shared" si="6"/>
        <v>PARACL_CTRL_SPI_VolExpMaxTotal</v>
      </c>
      <c r="J142" s="91"/>
      <c r="K142" s="152"/>
    </row>
    <row r="143" spans="1:11" ht="16.5" hidden="1" thickTop="1">
      <c r="A143" s="44"/>
      <c r="B143" s="327" t="s">
        <v>3369</v>
      </c>
      <c r="C143" s="95" t="s">
        <v>414</v>
      </c>
      <c r="D143" s="95" t="s">
        <v>414</v>
      </c>
      <c r="E143" s="102" t="s">
        <v>3512</v>
      </c>
      <c r="F143" s="102" t="s">
        <v>1914</v>
      </c>
      <c r="G143" s="101"/>
      <c r="H143" s="101"/>
      <c r="I143" s="101" t="str">
        <f t="shared" si="6"/>
        <v/>
      </c>
      <c r="J143" s="101"/>
      <c r="K143" s="153" t="s">
        <v>222</v>
      </c>
    </row>
    <row r="144" spans="1:11" s="344" customFormat="1" ht="16.5" hidden="1" thickTop="1">
      <c r="A144" s="105"/>
      <c r="B144" s="328" t="s">
        <v>256</v>
      </c>
      <c r="C144" s="95" t="s">
        <v>414</v>
      </c>
      <c r="D144" s="95" t="s">
        <v>414</v>
      </c>
      <c r="E144" s="94" t="s">
        <v>3495</v>
      </c>
      <c r="F144" s="94" t="s">
        <v>3494</v>
      </c>
      <c r="G144" s="332" t="s">
        <v>3511</v>
      </c>
      <c r="H144" s="104"/>
      <c r="I144" s="330" t="str">
        <f t="shared" si="6"/>
        <v>PARACL_ECG_ExaReal</v>
      </c>
      <c r="J144" s="330"/>
      <c r="K144" s="453" t="s">
        <v>222</v>
      </c>
    </row>
    <row r="145" spans="1:11" ht="23.25" hidden="1" thickTop="1">
      <c r="A145" s="45"/>
      <c r="B145" s="328" t="s">
        <v>256</v>
      </c>
      <c r="C145" s="95" t="s">
        <v>414</v>
      </c>
      <c r="D145" s="95" t="s">
        <v>414</v>
      </c>
      <c r="E145" s="94" t="s">
        <v>3510</v>
      </c>
      <c r="F145" s="94" t="s">
        <v>3509</v>
      </c>
      <c r="G145" s="332" t="s">
        <v>1915</v>
      </c>
      <c r="H145" s="333"/>
      <c r="I145" s="330" t="str">
        <f t="shared" si="6"/>
        <v>PARACL_ECG_SiNon</v>
      </c>
      <c r="J145" s="330"/>
      <c r="K145" s="454" t="s">
        <v>222</v>
      </c>
    </row>
    <row r="146" spans="1:11" ht="16.5" hidden="1" thickTop="1">
      <c r="A146" s="45"/>
      <c r="B146" s="328" t="s">
        <v>256</v>
      </c>
      <c r="C146" s="95" t="s">
        <v>414</v>
      </c>
      <c r="D146" s="95" t="s">
        <v>414</v>
      </c>
      <c r="E146" s="94" t="s">
        <v>3508</v>
      </c>
      <c r="F146" s="94" t="s">
        <v>3507</v>
      </c>
      <c r="G146" s="332" t="s">
        <v>1916</v>
      </c>
      <c r="H146" s="333"/>
      <c r="I146" s="330" t="str">
        <f t="shared" si="6"/>
        <v>PARACL_ECG_PraPosAss</v>
      </c>
      <c r="J146" s="330"/>
      <c r="K146" s="454" t="s">
        <v>222</v>
      </c>
    </row>
    <row r="147" spans="1:11" ht="16.5" hidden="1" thickTop="1">
      <c r="A147" s="45"/>
      <c r="B147" s="328" t="s">
        <v>256</v>
      </c>
      <c r="C147" s="95" t="s">
        <v>414</v>
      </c>
      <c r="D147" s="95" t="s">
        <v>414</v>
      </c>
      <c r="E147" s="94" t="s">
        <v>3506</v>
      </c>
      <c r="F147" s="94" t="s">
        <v>3505</v>
      </c>
      <c r="G147" s="332" t="s">
        <v>1917</v>
      </c>
      <c r="H147" s="333"/>
      <c r="I147" s="330" t="str">
        <f t="shared" si="6"/>
        <v>PARACL_ECG_ElePosRacMemSup</v>
      </c>
      <c r="J147" s="330"/>
      <c r="K147" s="454" t="s">
        <v>222</v>
      </c>
    </row>
    <row r="148" spans="1:11" ht="16.5" hidden="1" thickTop="1">
      <c r="A148" s="45"/>
      <c r="B148" s="328" t="s">
        <v>256</v>
      </c>
      <c r="C148" s="95" t="s">
        <v>414</v>
      </c>
      <c r="D148" s="95" t="s">
        <v>414</v>
      </c>
      <c r="E148" s="94" t="s">
        <v>3504</v>
      </c>
      <c r="F148" s="94" t="s">
        <v>3503</v>
      </c>
      <c r="G148" s="332" t="s">
        <v>1918</v>
      </c>
      <c r="H148" s="333"/>
      <c r="I148" s="330" t="str">
        <f t="shared" si="6"/>
        <v>PARACL_ECG_ElePosRacMemInf</v>
      </c>
      <c r="J148" s="330"/>
      <c r="K148" s="454" t="s">
        <v>222</v>
      </c>
    </row>
    <row r="149" spans="1:11" ht="16.5" hidden="1" thickTop="1">
      <c r="A149" s="45"/>
      <c r="B149" s="328" t="s">
        <v>256</v>
      </c>
      <c r="C149" s="95" t="s">
        <v>414</v>
      </c>
      <c r="D149" s="95" t="s">
        <v>414</v>
      </c>
      <c r="E149" s="94" t="s">
        <v>3502</v>
      </c>
      <c r="F149" s="94" t="s">
        <v>3501</v>
      </c>
      <c r="G149" s="332" t="s">
        <v>1919</v>
      </c>
      <c r="H149" s="333"/>
      <c r="I149" s="330" t="str">
        <f t="shared" si="6"/>
        <v>PARACL_ECG_RedGai5Pou1</v>
      </c>
      <c r="J149" s="330"/>
      <c r="K149" s="454" t="s">
        <v>222</v>
      </c>
    </row>
    <row r="150" spans="1:11" ht="16.5" hidden="1" thickTop="1">
      <c r="A150" s="45"/>
      <c r="B150" s="328" t="s">
        <v>256</v>
      </c>
      <c r="C150" s="95" t="s">
        <v>414</v>
      </c>
      <c r="D150" s="95" t="s">
        <v>414</v>
      </c>
      <c r="E150" s="94" t="s">
        <v>3500</v>
      </c>
      <c r="F150" s="94" t="s">
        <v>3499</v>
      </c>
      <c r="G150" s="332" t="s">
        <v>1920</v>
      </c>
      <c r="H150" s="333"/>
      <c r="I150" s="330" t="str">
        <f t="shared" si="6"/>
        <v>PARACL_ECG_AugGai20Pou1</v>
      </c>
      <c r="J150" s="330"/>
      <c r="K150" s="454" t="s">
        <v>222</v>
      </c>
    </row>
    <row r="151" spans="1:11" ht="16.5" hidden="1" thickTop="1">
      <c r="A151" s="45"/>
      <c r="B151" s="328" t="s">
        <v>256</v>
      </c>
      <c r="C151" s="95" t="s">
        <v>414</v>
      </c>
      <c r="D151" s="95" t="s">
        <v>414</v>
      </c>
      <c r="E151" s="94" t="s">
        <v>3498</v>
      </c>
      <c r="F151" s="94" t="s">
        <v>3497</v>
      </c>
      <c r="G151" s="332" t="s">
        <v>1921</v>
      </c>
      <c r="H151" s="333"/>
      <c r="I151" s="330" t="str">
        <f t="shared" si="6"/>
        <v>PARACL_ECG_Dossier_Present</v>
      </c>
      <c r="J151" s="330"/>
      <c r="K151" s="454" t="s">
        <v>222</v>
      </c>
    </row>
    <row r="152" spans="1:11" ht="15.75">
      <c r="A152" s="44"/>
      <c r="B152" s="327" t="s">
        <v>3369</v>
      </c>
      <c r="C152" s="416"/>
      <c r="D152" s="416"/>
      <c r="E152" s="102" t="s">
        <v>3496</v>
      </c>
      <c r="F152" s="102" t="s">
        <v>1922</v>
      </c>
      <c r="G152" s="101"/>
      <c r="H152" s="101"/>
      <c r="I152" s="101" t="str">
        <f t="shared" si="6"/>
        <v/>
      </c>
      <c r="J152" s="579"/>
      <c r="K152" s="441" t="s">
        <v>222</v>
      </c>
    </row>
    <row r="153" spans="1:11" s="344" customFormat="1" ht="15.75">
      <c r="A153" s="105"/>
      <c r="B153" s="328" t="s">
        <v>256</v>
      </c>
      <c r="C153" s="354"/>
      <c r="D153" s="417"/>
      <c r="E153" s="94" t="s">
        <v>3495</v>
      </c>
      <c r="F153" s="94" t="s">
        <v>3494</v>
      </c>
      <c r="G153" s="332" t="s">
        <v>3493</v>
      </c>
      <c r="H153" s="104"/>
      <c r="I153" s="330" t="str">
        <f t="shared" si="6"/>
        <v>PARACL_TAR_ExaReal_N</v>
      </c>
      <c r="J153" s="330" t="s">
        <v>5144</v>
      </c>
      <c r="K153" s="453" t="s">
        <v>222</v>
      </c>
    </row>
    <row r="154" spans="1:11" s="344" customFormat="1" ht="22.5">
      <c r="A154" s="105"/>
      <c r="B154" s="328" t="s">
        <v>256</v>
      </c>
      <c r="C154" s="354"/>
      <c r="D154" s="417"/>
      <c r="E154" s="94" t="s">
        <v>3492</v>
      </c>
      <c r="F154" s="94" t="s">
        <v>3491</v>
      </c>
      <c r="G154" s="332" t="s">
        <v>3490</v>
      </c>
      <c r="H154" s="104"/>
      <c r="I154" s="330" t="str">
        <f t="shared" ref="I154:I187" si="8">IF(G154&lt;&gt;"",IF(H154&lt;&gt;"",G154&amp;" ; "&amp;IFERROR(IF(SEARCH(" ; ",G154)&gt;0,SUBSTITUTE(G154," ; ","_N  ; ")&amp;"_N"),IFERROR(IF(SEARCH(" ;",G154)&gt;0,SUBSTITUTE(G154," ;","_N  ; ")&amp;"_N"),IFERROR(IF(SEARCH(";",G154)&gt;0,SUBSTITUTE(G154,";","_N  ; ")&amp;"_N"),G154&amp;"_N"))),G154),"")</f>
        <v>PARACL_TAR_SiNon</v>
      </c>
      <c r="J154" s="330" t="s">
        <v>5144</v>
      </c>
      <c r="K154" s="453" t="s">
        <v>222</v>
      </c>
    </row>
    <row r="155" spans="1:11" s="103" customFormat="1" ht="16.5" hidden="1" thickTop="1">
      <c r="A155" s="105"/>
      <c r="B155" s="96" t="s">
        <v>256</v>
      </c>
      <c r="C155" s="95" t="s">
        <v>414</v>
      </c>
      <c r="D155" s="95" t="s">
        <v>414</v>
      </c>
      <c r="E155" s="94" t="s">
        <v>3489</v>
      </c>
      <c r="F155" s="94" t="s">
        <v>3488</v>
      </c>
      <c r="G155" s="93" t="s">
        <v>3487</v>
      </c>
      <c r="H155" s="104"/>
      <c r="I155" s="91" t="str">
        <f t="shared" si="8"/>
        <v>PARACL_TAR_BraRef /PARACL_PROXY_TAR_BraRef</v>
      </c>
      <c r="J155" s="91"/>
      <c r="K155" s="154"/>
    </row>
    <row r="156" spans="1:11" s="344" customFormat="1" ht="15.75">
      <c r="A156" s="105"/>
      <c r="B156" s="328" t="s">
        <v>256</v>
      </c>
      <c r="C156" s="354"/>
      <c r="D156" s="417"/>
      <c r="E156" s="94" t="s">
        <v>3486</v>
      </c>
      <c r="F156" s="94" t="s">
        <v>3485</v>
      </c>
      <c r="G156" s="332" t="s">
        <v>5199</v>
      </c>
      <c r="H156" s="104"/>
      <c r="I156" s="330" t="str">
        <f t="shared" si="8"/>
        <v>PARACL_CALC_TenArtSysBraRef_i</v>
      </c>
      <c r="J156" s="330" t="s">
        <v>5198</v>
      </c>
      <c r="K156" s="453" t="s">
        <v>222</v>
      </c>
    </row>
    <row r="157" spans="1:11" s="344" customFormat="1" ht="15.75">
      <c r="A157" s="105"/>
      <c r="B157" s="328" t="s">
        <v>256</v>
      </c>
      <c r="C157" s="354"/>
      <c r="D157" s="417"/>
      <c r="E157" s="94" t="s">
        <v>5138</v>
      </c>
      <c r="F157" s="94" t="s">
        <v>5140</v>
      </c>
      <c r="G157" s="332" t="s">
        <v>5200</v>
      </c>
      <c r="H157" s="104"/>
      <c r="I157" s="330" t="str">
        <f t="shared" si="8"/>
        <v>PARACL_CALC_TenArtSys_moy_i</v>
      </c>
      <c r="J157" s="330" t="s">
        <v>5198</v>
      </c>
      <c r="K157" s="453" t="s">
        <v>222</v>
      </c>
    </row>
    <row r="158" spans="1:11" s="344" customFormat="1" ht="15.75">
      <c r="A158" s="105"/>
      <c r="B158" s="328" t="s">
        <v>256</v>
      </c>
      <c r="C158" s="354"/>
      <c r="D158" s="417"/>
      <c r="E158" s="94" t="s">
        <v>5139</v>
      </c>
      <c r="F158" s="94" t="s">
        <v>5141</v>
      </c>
      <c r="G158" s="332" t="s">
        <v>5201</v>
      </c>
      <c r="H158" s="104"/>
      <c r="I158" s="330" t="str">
        <f t="shared" si="8"/>
        <v>PARACL_CALC_TenArtDia_moy_i</v>
      </c>
      <c r="J158" s="330" t="s">
        <v>5198</v>
      </c>
      <c r="K158" s="453" t="s">
        <v>222</v>
      </c>
    </row>
    <row r="159" spans="1:11" ht="15.75">
      <c r="A159" s="45"/>
      <c r="B159" s="328" t="s">
        <v>256</v>
      </c>
      <c r="C159" s="354"/>
      <c r="D159" s="354"/>
      <c r="E159" s="94" t="s">
        <v>3484</v>
      </c>
      <c r="F159" s="94" t="s">
        <v>4333</v>
      </c>
      <c r="G159" s="332" t="s">
        <v>1923</v>
      </c>
      <c r="H159" s="333"/>
      <c r="I159" s="330" t="str">
        <f t="shared" si="8"/>
        <v>PARACL_TAR_TenArtSysDr</v>
      </c>
      <c r="J159" s="330" t="s">
        <v>5144</v>
      </c>
      <c r="K159" s="454" t="s">
        <v>222</v>
      </c>
    </row>
    <row r="160" spans="1:11" ht="15.75">
      <c r="A160" s="45"/>
      <c r="B160" s="328" t="s">
        <v>256</v>
      </c>
      <c r="C160" s="354"/>
      <c r="D160" s="354"/>
      <c r="E160" s="94" t="s">
        <v>3483</v>
      </c>
      <c r="F160" s="94" t="s">
        <v>4334</v>
      </c>
      <c r="G160" s="332" t="s">
        <v>1924</v>
      </c>
      <c r="H160" s="333"/>
      <c r="I160" s="330" t="str">
        <f t="shared" si="8"/>
        <v>PARACL_TAR_TenArtDiaDr</v>
      </c>
      <c r="J160" s="330" t="s">
        <v>5144</v>
      </c>
      <c r="K160" s="454" t="s">
        <v>222</v>
      </c>
    </row>
    <row r="161" spans="1:11" ht="15.75">
      <c r="A161" s="45"/>
      <c r="B161" s="328" t="s">
        <v>256</v>
      </c>
      <c r="C161" s="354"/>
      <c r="D161" s="354"/>
      <c r="E161" s="94" t="s">
        <v>3482</v>
      </c>
      <c r="F161" s="94" t="s">
        <v>4335</v>
      </c>
      <c r="G161" s="332" t="s">
        <v>1925</v>
      </c>
      <c r="H161" s="333"/>
      <c r="I161" s="330" t="str">
        <f t="shared" si="8"/>
        <v>PARACL_TAR_TenArtSysGa</v>
      </c>
      <c r="J161" s="330" t="s">
        <v>5144</v>
      </c>
      <c r="K161" s="454" t="s">
        <v>222</v>
      </c>
    </row>
    <row r="162" spans="1:11" ht="15.75">
      <c r="A162" s="45"/>
      <c r="B162" s="328" t="s">
        <v>256</v>
      </c>
      <c r="C162" s="354"/>
      <c r="D162" s="354"/>
      <c r="E162" s="94" t="s">
        <v>3481</v>
      </c>
      <c r="F162" s="94" t="s">
        <v>3480</v>
      </c>
      <c r="G162" s="332" t="s">
        <v>1926</v>
      </c>
      <c r="H162" s="333"/>
      <c r="I162" s="330" t="str">
        <f t="shared" si="8"/>
        <v>PARACL_TAR_TenArtDiaGa</v>
      </c>
      <c r="J162" s="330" t="s">
        <v>5144</v>
      </c>
      <c r="K162" s="454" t="s">
        <v>222</v>
      </c>
    </row>
    <row r="163" spans="1:11" ht="15.75">
      <c r="A163" s="45"/>
      <c r="B163" s="328" t="s">
        <v>256</v>
      </c>
      <c r="C163" s="354"/>
      <c r="D163" s="354"/>
      <c r="E163" s="94" t="s">
        <v>3479</v>
      </c>
      <c r="F163" s="94" t="s">
        <v>3478</v>
      </c>
      <c r="G163" s="332" t="s">
        <v>1927</v>
      </c>
      <c r="H163" s="333"/>
      <c r="I163" s="330" t="str">
        <f t="shared" si="8"/>
        <v>PARACL_TAR_TenArtSysBraRefDr ; PARACL_TAR_TenArtSysBraRefGa</v>
      </c>
      <c r="J163" s="330" t="s">
        <v>5144</v>
      </c>
      <c r="K163" s="454" t="s">
        <v>222</v>
      </c>
    </row>
    <row r="164" spans="1:11" ht="15.75">
      <c r="A164" s="45"/>
      <c r="B164" s="328" t="s">
        <v>256</v>
      </c>
      <c r="C164" s="354"/>
      <c r="D164" s="354"/>
      <c r="E164" s="94" t="s">
        <v>3477</v>
      </c>
      <c r="F164" s="94" t="s">
        <v>3476</v>
      </c>
      <c r="G164" s="332" t="s">
        <v>1928</v>
      </c>
      <c r="H164" s="333"/>
      <c r="I164" s="330" t="str">
        <f t="shared" si="8"/>
        <v>PARACL_TAR_TenArtDiaBraRefDr ; PARACL_TAR_TenArtDiaBraRefGa</v>
      </c>
      <c r="J164" s="330" t="s">
        <v>5144</v>
      </c>
      <c r="K164" s="454" t="s">
        <v>222</v>
      </c>
    </row>
    <row r="165" spans="1:11" ht="15.75">
      <c r="A165" s="45"/>
      <c r="B165" s="328" t="s">
        <v>256</v>
      </c>
      <c r="C165" s="354"/>
      <c r="D165" s="354"/>
      <c r="E165" s="94" t="s">
        <v>3475</v>
      </c>
      <c r="F165" s="94" t="s">
        <v>3474</v>
      </c>
      <c r="G165" s="332" t="s">
        <v>3473</v>
      </c>
      <c r="H165" s="333"/>
      <c r="I165" s="330" t="str">
        <f t="shared" si="8"/>
        <v>PARACL_TAR_TenArtSysDr_PROXY ; PARACL_TAR_TenArtDiaDr_PROXY</v>
      </c>
      <c r="J165" s="330" t="s">
        <v>5144</v>
      </c>
      <c r="K165" s="454" t="s">
        <v>222</v>
      </c>
    </row>
    <row r="166" spans="1:11" ht="15.75">
      <c r="A166" s="45"/>
      <c r="B166" s="328" t="s">
        <v>256</v>
      </c>
      <c r="C166" s="354"/>
      <c r="D166" s="354"/>
      <c r="E166" s="94" t="s">
        <v>3472</v>
      </c>
      <c r="F166" s="94" t="s">
        <v>3471</v>
      </c>
      <c r="G166" s="332" t="s">
        <v>3470</v>
      </c>
      <c r="H166" s="333"/>
      <c r="I166" s="330" t="str">
        <f t="shared" si="8"/>
        <v>PARACL_TAR_TenArtSysGa_PROXY ; PARACL_TAR_TenArtDiaGa_PROXY</v>
      </c>
      <c r="J166" s="330" t="s">
        <v>5144</v>
      </c>
      <c r="K166" s="454" t="s">
        <v>222</v>
      </c>
    </row>
    <row r="167" spans="1:11" ht="22.5">
      <c r="A167" s="45"/>
      <c r="B167" s="328" t="s">
        <v>256</v>
      </c>
      <c r="C167" s="354"/>
      <c r="D167" s="354"/>
      <c r="E167" s="94" t="s">
        <v>3469</v>
      </c>
      <c r="F167" s="94" t="s">
        <v>3468</v>
      </c>
      <c r="G167" s="332" t="s">
        <v>3959</v>
      </c>
      <c r="H167" s="333"/>
      <c r="I167" s="330" t="str">
        <f t="shared" si="8"/>
        <v>PARACL_TAR_TenArtSysBraRefDr_PXY ; PARACL_TAR_TenArtDiaBraRefDr_PXY</v>
      </c>
      <c r="J167" s="330" t="s">
        <v>5144</v>
      </c>
      <c r="K167" s="454" t="s">
        <v>222</v>
      </c>
    </row>
    <row r="168" spans="1:11" ht="22.5">
      <c r="A168" s="45"/>
      <c r="B168" s="328" t="s">
        <v>256</v>
      </c>
      <c r="C168" s="354"/>
      <c r="D168" s="354"/>
      <c r="E168" s="94" t="s">
        <v>3467</v>
      </c>
      <c r="F168" s="94" t="s">
        <v>3466</v>
      </c>
      <c r="G168" s="332" t="s">
        <v>3960</v>
      </c>
      <c r="H168" s="333"/>
      <c r="I168" s="330" t="str">
        <f t="shared" si="8"/>
        <v>PARACL_TAR_TenArtSysBraRefGa_PXY ; PARACL_TAR_TenArtDiaBraRefGa_PXY</v>
      </c>
      <c r="J168" s="330" t="s">
        <v>5144</v>
      </c>
      <c r="K168" s="454" t="s">
        <v>222</v>
      </c>
    </row>
    <row r="169" spans="1:11" ht="15.75">
      <c r="A169" s="45"/>
      <c r="B169" s="328" t="s">
        <v>256</v>
      </c>
      <c r="C169" s="354"/>
      <c r="D169" s="354"/>
      <c r="E169" s="94" t="s">
        <v>3465</v>
      </c>
      <c r="F169" s="94" t="s">
        <v>3464</v>
      </c>
      <c r="G169" s="332" t="s">
        <v>3463</v>
      </c>
      <c r="H169" s="333"/>
      <c r="I169" s="330" t="str">
        <f t="shared" si="8"/>
        <v>PARACL_TAR_TenArtOrt</v>
      </c>
      <c r="J169" s="330" t="s">
        <v>5144</v>
      </c>
      <c r="K169" s="454" t="s">
        <v>222</v>
      </c>
    </row>
    <row r="170" spans="1:11" ht="15.75">
      <c r="A170" s="45"/>
      <c r="B170" s="328" t="s">
        <v>256</v>
      </c>
      <c r="C170" s="354"/>
      <c r="D170" s="354"/>
      <c r="E170" s="94" t="s">
        <v>3462</v>
      </c>
      <c r="F170" s="94" t="s">
        <v>3461</v>
      </c>
      <c r="G170" s="332" t="s">
        <v>1929</v>
      </c>
      <c r="H170" s="333"/>
      <c r="I170" s="330" t="str">
        <f t="shared" si="8"/>
        <v>PARACL_TAR_TenArtSysOrt</v>
      </c>
      <c r="J170" s="330" t="s">
        <v>5144</v>
      </c>
      <c r="K170" s="454" t="s">
        <v>222</v>
      </c>
    </row>
    <row r="171" spans="1:11" ht="15.75">
      <c r="A171" s="45"/>
      <c r="B171" s="328" t="s">
        <v>256</v>
      </c>
      <c r="C171" s="354"/>
      <c r="D171" s="354"/>
      <c r="E171" s="94" t="s">
        <v>3460</v>
      </c>
      <c r="F171" s="94" t="s">
        <v>3459</v>
      </c>
      <c r="G171" s="332" t="s">
        <v>1930</v>
      </c>
      <c r="H171" s="333"/>
      <c r="I171" s="330" t="str">
        <f t="shared" si="8"/>
        <v>PARACL_TAR_TenArtDiaOrt</v>
      </c>
      <c r="J171" s="330" t="s">
        <v>5144</v>
      </c>
      <c r="K171" s="454" t="s">
        <v>222</v>
      </c>
    </row>
    <row r="172" spans="1:11" ht="15.75">
      <c r="A172" s="45"/>
      <c r="B172" s="328" t="s">
        <v>256</v>
      </c>
      <c r="C172" s="354"/>
      <c r="D172" s="354"/>
      <c r="E172" s="94" t="s">
        <v>3458</v>
      </c>
      <c r="F172" s="94" t="s">
        <v>3457</v>
      </c>
      <c r="G172" s="332" t="s">
        <v>1931</v>
      </c>
      <c r="H172" s="333"/>
      <c r="I172" s="330" t="str">
        <f t="shared" si="8"/>
        <v>PARACL_TAR_TensAss</v>
      </c>
      <c r="J172" s="330" t="s">
        <v>5144</v>
      </c>
      <c r="K172" s="454" t="s">
        <v>222</v>
      </c>
    </row>
    <row r="173" spans="1:11" ht="15.75">
      <c r="A173" s="45"/>
      <c r="B173" s="328" t="s">
        <v>256</v>
      </c>
      <c r="C173" s="354"/>
      <c r="D173" s="354"/>
      <c r="E173" s="94" t="s">
        <v>3456</v>
      </c>
      <c r="F173" s="94" t="s">
        <v>3455</v>
      </c>
      <c r="G173" s="332" t="s">
        <v>1932</v>
      </c>
      <c r="H173" s="333"/>
      <c r="I173" s="330" t="str">
        <f t="shared" si="8"/>
        <v>PARACL_TAR_ExaUni</v>
      </c>
      <c r="J173" s="330" t="s">
        <v>5144</v>
      </c>
      <c r="K173" s="454" t="s">
        <v>222</v>
      </c>
    </row>
    <row r="174" spans="1:11" ht="15.75">
      <c r="A174" s="45"/>
      <c r="B174" s="327" t="s">
        <v>3369</v>
      </c>
      <c r="C174" s="416"/>
      <c r="D174" s="416"/>
      <c r="E174" s="102" t="s">
        <v>4591</v>
      </c>
      <c r="F174" s="102" t="s">
        <v>3304</v>
      </c>
      <c r="G174" s="101"/>
      <c r="H174" s="101"/>
      <c r="I174" s="101" t="str">
        <f t="shared" si="8"/>
        <v/>
      </c>
      <c r="J174" s="580"/>
      <c r="K174" s="448" t="s">
        <v>222</v>
      </c>
    </row>
    <row r="175" spans="1:11" ht="15.75">
      <c r="A175" s="45"/>
      <c r="B175" s="328" t="s">
        <v>256</v>
      </c>
      <c r="C175" s="354"/>
      <c r="D175" s="354"/>
      <c r="E175" s="94" t="s">
        <v>3454</v>
      </c>
      <c r="F175" s="94" t="s">
        <v>3453</v>
      </c>
      <c r="G175" s="332" t="s">
        <v>3452</v>
      </c>
      <c r="H175" s="333"/>
      <c r="I175" s="330" t="str">
        <f t="shared" si="8"/>
        <v>PARACL_DEN_NbDenDefSai</v>
      </c>
      <c r="J175" s="330" t="s">
        <v>5144</v>
      </c>
      <c r="K175" s="454" t="s">
        <v>222</v>
      </c>
    </row>
    <row r="176" spans="1:11" ht="15.75">
      <c r="A176" s="45"/>
      <c r="B176" s="328" t="s">
        <v>256</v>
      </c>
      <c r="C176" s="354"/>
      <c r="D176" s="354"/>
      <c r="E176" s="94" t="s">
        <v>3451</v>
      </c>
      <c r="F176" s="94" t="s">
        <v>3450</v>
      </c>
      <c r="G176" s="332" t="s">
        <v>3449</v>
      </c>
      <c r="H176" s="333"/>
      <c r="I176" s="330" t="str">
        <f t="shared" si="8"/>
        <v>PARACL_DEN_NbDenDefCar</v>
      </c>
      <c r="J176" s="330" t="s">
        <v>5144</v>
      </c>
      <c r="K176" s="454" t="s">
        <v>222</v>
      </c>
    </row>
    <row r="177" spans="1:11" ht="15.75">
      <c r="A177" s="45"/>
      <c r="B177" s="328" t="s">
        <v>256</v>
      </c>
      <c r="C177" s="354"/>
      <c r="D177" s="354"/>
      <c r="E177" s="94" t="s">
        <v>3448</v>
      </c>
      <c r="F177" s="94" t="s">
        <v>3447</v>
      </c>
      <c r="G177" s="332" t="s">
        <v>3446</v>
      </c>
      <c r="H177" s="333"/>
      <c r="I177" s="330" t="str">
        <f t="shared" si="8"/>
        <v>PARACL_DEN_NbDenDefObt</v>
      </c>
      <c r="J177" s="330" t="s">
        <v>5144</v>
      </c>
      <c r="K177" s="454" t="s">
        <v>222</v>
      </c>
    </row>
    <row r="178" spans="1:11" ht="15.75">
      <c r="A178" s="45"/>
      <c r="B178" s="328" t="s">
        <v>256</v>
      </c>
      <c r="C178" s="354"/>
      <c r="D178" s="354"/>
      <c r="E178" s="94" t="s">
        <v>3445</v>
      </c>
      <c r="F178" s="94" t="s">
        <v>3444</v>
      </c>
      <c r="G178" s="332" t="s">
        <v>3443</v>
      </c>
      <c r="H178" s="333"/>
      <c r="I178" s="330" t="str">
        <f t="shared" si="8"/>
        <v>PARACL_DEN_NbDenDefExt</v>
      </c>
      <c r="J178" s="330" t="s">
        <v>5144</v>
      </c>
      <c r="K178" s="454" t="s">
        <v>222</v>
      </c>
    </row>
    <row r="179" spans="1:11" ht="15.75">
      <c r="A179" s="45"/>
      <c r="B179" s="328" t="s">
        <v>256</v>
      </c>
      <c r="C179" s="354"/>
      <c r="D179" s="354"/>
      <c r="E179" s="94" t="s">
        <v>3442</v>
      </c>
      <c r="F179" s="94" t="s">
        <v>3441</v>
      </c>
      <c r="G179" s="332" t="s">
        <v>3440</v>
      </c>
      <c r="H179" s="333"/>
      <c r="I179" s="330" t="str">
        <f t="shared" si="8"/>
        <v>PARACL_DEN_NbProAdj</v>
      </c>
      <c r="J179" s="330" t="s">
        <v>5144</v>
      </c>
      <c r="K179" s="454" t="s">
        <v>222</v>
      </c>
    </row>
    <row r="180" spans="1:11" ht="15.75">
      <c r="A180" s="45"/>
      <c r="B180" s="328" t="s">
        <v>256</v>
      </c>
      <c r="C180" s="354"/>
      <c r="D180" s="354"/>
      <c r="E180" s="94" t="s">
        <v>3439</v>
      </c>
      <c r="F180" s="94" t="s">
        <v>3438</v>
      </c>
      <c r="G180" s="332" t="s">
        <v>3437</v>
      </c>
      <c r="H180" s="333"/>
      <c r="I180" s="330" t="str">
        <f t="shared" si="8"/>
        <v>PARACL_DEN_NbProCon</v>
      </c>
      <c r="J180" s="330" t="s">
        <v>5144</v>
      </c>
      <c r="K180" s="454" t="s">
        <v>222</v>
      </c>
    </row>
    <row r="181" spans="1:11" s="2" customFormat="1" ht="16.5" hidden="1" thickTop="1">
      <c r="A181" s="45"/>
      <c r="B181" s="96" t="s">
        <v>256</v>
      </c>
      <c r="C181" s="95" t="s">
        <v>414</v>
      </c>
      <c r="D181" s="95" t="s">
        <v>414</v>
      </c>
      <c r="E181" s="94" t="s">
        <v>3436</v>
      </c>
      <c r="F181" s="94" t="s">
        <v>3435</v>
      </c>
      <c r="G181" s="93" t="s">
        <v>3434</v>
      </c>
      <c r="H181" s="97"/>
      <c r="I181" s="91" t="str">
        <f t="shared" si="8"/>
        <v>PARACL_DEN_SilAnf16</v>
      </c>
      <c r="J181" s="91"/>
      <c r="K181" s="152"/>
    </row>
    <row r="182" spans="1:11" s="2" customFormat="1" ht="16.5" hidden="1" thickTop="1">
      <c r="A182" s="45"/>
      <c r="B182" s="96" t="s">
        <v>256</v>
      </c>
      <c r="C182" s="95" t="s">
        <v>414</v>
      </c>
      <c r="D182" s="95" t="s">
        <v>414</v>
      </c>
      <c r="E182" s="94" t="s">
        <v>3433</v>
      </c>
      <c r="F182" s="94" t="s">
        <v>3432</v>
      </c>
      <c r="G182" s="93" t="s">
        <v>3431</v>
      </c>
      <c r="H182" s="97"/>
      <c r="I182" s="91" t="str">
        <f t="shared" si="8"/>
        <v>PARACL_DEN_SilAnf26</v>
      </c>
      <c r="J182" s="91"/>
      <c r="K182" s="152"/>
    </row>
    <row r="183" spans="1:11" s="2" customFormat="1" ht="16.5" hidden="1" thickTop="1">
      <c r="A183" s="45"/>
      <c r="B183" s="96" t="s">
        <v>256</v>
      </c>
      <c r="C183" s="95" t="s">
        <v>414</v>
      </c>
      <c r="D183" s="95" t="s">
        <v>414</v>
      </c>
      <c r="E183" s="94" t="s">
        <v>3430</v>
      </c>
      <c r="F183" s="94" t="s">
        <v>3429</v>
      </c>
      <c r="G183" s="93" t="s">
        <v>3428</v>
      </c>
      <c r="H183" s="97"/>
      <c r="I183" s="91" t="str">
        <f t="shared" si="8"/>
        <v>PARACL_DEN_SilAnf36</v>
      </c>
      <c r="J183" s="91"/>
      <c r="K183" s="152"/>
    </row>
    <row r="184" spans="1:11" s="2" customFormat="1" ht="16.5" hidden="1" thickTop="1">
      <c r="A184" s="45"/>
      <c r="B184" s="96" t="s">
        <v>256</v>
      </c>
      <c r="C184" s="95" t="s">
        <v>414</v>
      </c>
      <c r="D184" s="95" t="s">
        <v>414</v>
      </c>
      <c r="E184" s="94" t="s">
        <v>3427</v>
      </c>
      <c r="F184" s="94" t="s">
        <v>3426</v>
      </c>
      <c r="G184" s="93" t="s">
        <v>3425</v>
      </c>
      <c r="H184" s="97"/>
      <c r="I184" s="91" t="str">
        <f t="shared" si="8"/>
        <v>PARACL_DEN_SilAnf46</v>
      </c>
      <c r="J184" s="91"/>
      <c r="K184" s="152"/>
    </row>
    <row r="185" spans="1:11" ht="15.75">
      <c r="A185" s="45"/>
      <c r="B185" s="328" t="s">
        <v>256</v>
      </c>
      <c r="C185" s="354"/>
      <c r="D185" s="354"/>
      <c r="E185" s="94" t="s">
        <v>3424</v>
      </c>
      <c r="F185" s="94" t="s">
        <v>3423</v>
      </c>
      <c r="G185" s="332" t="s">
        <v>3422</v>
      </c>
      <c r="H185" s="333"/>
      <c r="I185" s="330" t="str">
        <f t="shared" si="8"/>
        <v>PARACL_DEN_Orth</v>
      </c>
      <c r="J185" s="330" t="s">
        <v>5144</v>
      </c>
      <c r="K185" s="454" t="s">
        <v>222</v>
      </c>
    </row>
    <row r="186" spans="1:11" ht="15.75">
      <c r="A186" s="45"/>
      <c r="B186" s="328" t="s">
        <v>256</v>
      </c>
      <c r="C186" s="354"/>
      <c r="D186" s="354"/>
      <c r="E186" s="94" t="s">
        <v>3421</v>
      </c>
      <c r="F186" s="94" t="s">
        <v>3420</v>
      </c>
      <c r="G186" s="332" t="s">
        <v>3419</v>
      </c>
      <c r="H186" s="333"/>
      <c r="I186" s="330" t="str">
        <f t="shared" si="8"/>
        <v>PARACL_DEN_TrbATM</v>
      </c>
      <c r="J186" s="330" t="s">
        <v>5144</v>
      </c>
      <c r="K186" s="454" t="s">
        <v>222</v>
      </c>
    </row>
    <row r="187" spans="1:11" ht="15.75">
      <c r="A187" s="45"/>
      <c r="B187" s="328" t="s">
        <v>256</v>
      </c>
      <c r="C187" s="354"/>
      <c r="D187" s="354"/>
      <c r="E187" s="94" t="s">
        <v>3418</v>
      </c>
      <c r="F187" s="94" t="s">
        <v>3417</v>
      </c>
      <c r="G187" s="332" t="s">
        <v>3416</v>
      </c>
      <c r="H187" s="333"/>
      <c r="I187" s="330" t="str">
        <f t="shared" si="8"/>
        <v>PARACL_DEN_PlaBac</v>
      </c>
      <c r="J187" s="330" t="s">
        <v>5144</v>
      </c>
      <c r="K187" s="454" t="s">
        <v>222</v>
      </c>
    </row>
    <row r="188" spans="1:11" ht="15.75">
      <c r="A188" s="45"/>
      <c r="B188" s="328" t="s">
        <v>256</v>
      </c>
      <c r="C188" s="354"/>
      <c r="D188" s="354"/>
      <c r="E188" s="94" t="s">
        <v>3415</v>
      </c>
      <c r="F188" s="94" t="s">
        <v>3414</v>
      </c>
      <c r="G188" s="332" t="s">
        <v>3413</v>
      </c>
      <c r="H188" s="333"/>
      <c r="I188" s="330" t="str">
        <f t="shared" ref="I188:I193" si="9">IF(G188&lt;&gt;"",IF(H188&lt;&gt;"",G188&amp;" ; "&amp;IFERROR(IF(SEARCH(" ; ",G188)&gt;0,SUBSTITUTE(G188," ; ","_N  ; ")&amp;"_N"),IFERROR(IF(SEARCH(" ;",G188)&gt;0,SUBSTITUTE(G188," ;","_N  ; ")&amp;"_N"),IFERROR(IF(SEARCH(";",G188)&gt;0,SUBSTITUTE(G188,";","_N  ; ")&amp;"_N"),G188&amp;"_N"))),G188),"")</f>
        <v>PARACL_DEN_PreTar</v>
      </c>
      <c r="J188" s="330" t="s">
        <v>5144</v>
      </c>
      <c r="K188" s="454" t="s">
        <v>222</v>
      </c>
    </row>
    <row r="189" spans="1:11" ht="15.75">
      <c r="A189" s="45"/>
      <c r="B189" s="328" t="s">
        <v>256</v>
      </c>
      <c r="C189" s="354"/>
      <c r="D189" s="354"/>
      <c r="E189" s="94" t="s">
        <v>3412</v>
      </c>
      <c r="F189" s="94" t="s">
        <v>3411</v>
      </c>
      <c r="G189" s="332" t="s">
        <v>3410</v>
      </c>
      <c r="H189" s="333"/>
      <c r="I189" s="330" t="str">
        <f t="shared" si="9"/>
        <v>PARACL_DEN_GinGiv</v>
      </c>
      <c r="J189" s="330" t="s">
        <v>5144</v>
      </c>
      <c r="K189" s="454" t="s">
        <v>222</v>
      </c>
    </row>
    <row r="190" spans="1:11" ht="15.75">
      <c r="A190" s="45"/>
      <c r="B190" s="328" t="s">
        <v>256</v>
      </c>
      <c r="C190" s="354"/>
      <c r="D190" s="354"/>
      <c r="E190" s="94" t="s">
        <v>3409</v>
      </c>
      <c r="F190" s="94" t="s">
        <v>3408</v>
      </c>
      <c r="G190" s="332" t="s">
        <v>3407</v>
      </c>
      <c r="H190" s="333"/>
      <c r="I190" s="330" t="str">
        <f t="shared" si="9"/>
        <v>PARACL_DEN_LesMuq</v>
      </c>
      <c r="J190" s="330" t="s">
        <v>5144</v>
      </c>
      <c r="K190" s="454" t="s">
        <v>222</v>
      </c>
    </row>
    <row r="191" spans="1:11" ht="15.75">
      <c r="A191" s="45"/>
      <c r="B191" s="328" t="s">
        <v>256</v>
      </c>
      <c r="C191" s="354"/>
      <c r="D191" s="354"/>
      <c r="E191" s="94" t="s">
        <v>3406</v>
      </c>
      <c r="F191" s="94" t="s">
        <v>3405</v>
      </c>
      <c r="G191" s="332" t="s">
        <v>3404</v>
      </c>
      <c r="H191" s="333"/>
      <c r="I191" s="330" t="str">
        <f t="shared" si="9"/>
        <v>PARACL_DEN_DerExaDen</v>
      </c>
      <c r="J191" s="330" t="s">
        <v>5144</v>
      </c>
      <c r="K191" s="454" t="s">
        <v>222</v>
      </c>
    </row>
    <row r="192" spans="1:11" ht="15.75">
      <c r="A192" s="45"/>
      <c r="B192" s="328" t="s">
        <v>256</v>
      </c>
      <c r="C192" s="354"/>
      <c r="D192" s="354"/>
      <c r="E192" s="94" t="s">
        <v>3403</v>
      </c>
      <c r="F192" s="94" t="s">
        <v>3402</v>
      </c>
      <c r="G192" s="332" t="s">
        <v>3401</v>
      </c>
      <c r="H192" s="333"/>
      <c r="I192" s="330" t="str">
        <f t="shared" si="9"/>
        <v>PARACL_DEN_ConcDen1</v>
      </c>
      <c r="J192" s="330" t="s">
        <v>5144</v>
      </c>
      <c r="K192" s="454" t="s">
        <v>222</v>
      </c>
    </row>
    <row r="193" spans="1:11" ht="15.75">
      <c r="A193" s="44"/>
      <c r="B193" s="327" t="s">
        <v>3369</v>
      </c>
      <c r="C193" s="416"/>
      <c r="D193" s="416"/>
      <c r="E193" s="102" t="s">
        <v>3400</v>
      </c>
      <c r="F193" s="102" t="s">
        <v>1933</v>
      </c>
      <c r="G193" s="101"/>
      <c r="H193" s="101"/>
      <c r="I193" s="101" t="str">
        <f t="shared" si="9"/>
        <v/>
      </c>
      <c r="J193" s="581"/>
      <c r="K193" s="442" t="s">
        <v>222</v>
      </c>
    </row>
    <row r="194" spans="1:11" ht="15.75">
      <c r="A194" s="44"/>
      <c r="B194" s="327" t="s">
        <v>3369</v>
      </c>
      <c r="C194" s="418"/>
      <c r="D194" s="418"/>
      <c r="E194" s="100" t="s">
        <v>3399</v>
      </c>
      <c r="F194" s="100" t="s">
        <v>3398</v>
      </c>
      <c r="G194" s="99"/>
      <c r="H194" s="99"/>
      <c r="I194" s="99"/>
      <c r="J194" s="99"/>
      <c r="K194" s="155" t="s">
        <v>222</v>
      </c>
    </row>
    <row r="195" spans="1:11" ht="15.75">
      <c r="A195" s="44"/>
      <c r="B195" s="328" t="s">
        <v>256</v>
      </c>
      <c r="C195" s="354"/>
      <c r="D195" s="354"/>
      <c r="E195" s="94" t="s">
        <v>3397</v>
      </c>
      <c r="F195" s="94" t="s">
        <v>3396</v>
      </c>
      <c r="G195" s="332" t="s">
        <v>3395</v>
      </c>
      <c r="H195" s="333"/>
      <c r="I195" s="330" t="str">
        <f t="shared" ref="I195:I206" si="10">IF(G195&lt;&gt;"",IF(H195&lt;&gt;"",G195&amp;" ; "&amp;IFERROR(IF(SEARCH(" ; ",G195)&gt;0,SUBSTITUTE(G195," ; ","_N  ; ")&amp;"_N"),IFERROR(IF(SEARCH(" ;",G195)&gt;0,SUBSTITUTE(G195," ;","_N  ; ")&amp;"_N"),IFERROR(IF(SEARCH(";",G195)&gt;0,SUBSTITUTE(G195,";","_N  ; ")&amp;"_N"),G195&amp;"_N"))),G195),"")</f>
        <v>PARACL_SOC_ScPrec</v>
      </c>
      <c r="J195" s="330" t="s">
        <v>5144</v>
      </c>
      <c r="K195" s="454" t="s">
        <v>222</v>
      </c>
    </row>
    <row r="196" spans="1:11" ht="15.75">
      <c r="A196" s="44"/>
      <c r="B196" s="328" t="s">
        <v>256</v>
      </c>
      <c r="C196" s="354"/>
      <c r="D196" s="354"/>
      <c r="E196" s="94" t="s">
        <v>3394</v>
      </c>
      <c r="F196" s="94" t="s">
        <v>3393</v>
      </c>
      <c r="G196" s="332" t="s">
        <v>3392</v>
      </c>
      <c r="H196" s="333"/>
      <c r="I196" s="330" t="str">
        <f t="shared" si="10"/>
        <v>PARACL_SOC_Couple</v>
      </c>
      <c r="J196" s="330" t="s">
        <v>5144</v>
      </c>
      <c r="K196" s="454" t="s">
        <v>222</v>
      </c>
    </row>
    <row r="197" spans="1:11" ht="15.75">
      <c r="A197" s="44"/>
      <c r="B197" s="328" t="s">
        <v>256</v>
      </c>
      <c r="C197" s="354"/>
      <c r="D197" s="354"/>
      <c r="E197" s="94" t="s">
        <v>3391</v>
      </c>
      <c r="F197" s="94" t="s">
        <v>3390</v>
      </c>
      <c r="G197" s="332" t="s">
        <v>1942</v>
      </c>
      <c r="H197" s="333"/>
      <c r="I197" s="330" t="str">
        <f t="shared" si="10"/>
        <v>PARACL_SOC_RenTravSocial</v>
      </c>
      <c r="J197" s="330" t="s">
        <v>5144</v>
      </c>
      <c r="K197" s="454" t="s">
        <v>222</v>
      </c>
    </row>
    <row r="198" spans="1:11" ht="15.75">
      <c r="A198" s="44"/>
      <c r="B198" s="328" t="s">
        <v>256</v>
      </c>
      <c r="C198" s="354"/>
      <c r="D198" s="354"/>
      <c r="E198" s="94" t="s">
        <v>3389</v>
      </c>
      <c r="F198" s="94" t="s">
        <v>3388</v>
      </c>
      <c r="G198" s="332" t="s">
        <v>1943</v>
      </c>
      <c r="H198" s="333"/>
      <c r="I198" s="330" t="str">
        <f t="shared" si="10"/>
        <v>PARACL_SOC_Proprio</v>
      </c>
      <c r="J198" s="330" t="s">
        <v>5144</v>
      </c>
      <c r="K198" s="454" t="s">
        <v>222</v>
      </c>
    </row>
    <row r="199" spans="1:11" ht="15.75">
      <c r="A199" s="44"/>
      <c r="B199" s="328" t="s">
        <v>256</v>
      </c>
      <c r="C199" s="354"/>
      <c r="D199" s="354"/>
      <c r="E199" s="94" t="s">
        <v>3387</v>
      </c>
      <c r="F199" s="94" t="s">
        <v>3386</v>
      </c>
      <c r="G199" s="332" t="s">
        <v>1944</v>
      </c>
      <c r="H199" s="333"/>
      <c r="I199" s="330" t="str">
        <f t="shared" si="10"/>
        <v>PARACL_SOC_PbAchatNourr</v>
      </c>
      <c r="J199" s="330" t="s">
        <v>5144</v>
      </c>
      <c r="K199" s="454" t="s">
        <v>222</v>
      </c>
    </row>
    <row r="200" spans="1:11" ht="15.75">
      <c r="A200" s="44"/>
      <c r="B200" s="328" t="s">
        <v>256</v>
      </c>
      <c r="C200" s="354"/>
      <c r="D200" s="354"/>
      <c r="E200" s="94" t="s">
        <v>3385</v>
      </c>
      <c r="F200" s="94" t="s">
        <v>3384</v>
      </c>
      <c r="G200" s="332" t="s">
        <v>1945</v>
      </c>
      <c r="H200" s="333"/>
      <c r="I200" s="330" t="str">
        <f t="shared" si="10"/>
        <v>PARACL_SOC_Spo12Mois</v>
      </c>
      <c r="J200" s="330" t="s">
        <v>5144</v>
      </c>
      <c r="K200" s="454" t="s">
        <v>222</v>
      </c>
    </row>
    <row r="201" spans="1:11" ht="15.75">
      <c r="A201" s="44"/>
      <c r="B201" s="328" t="s">
        <v>256</v>
      </c>
      <c r="C201" s="354"/>
      <c r="D201" s="354"/>
      <c r="E201" s="94" t="s">
        <v>3383</v>
      </c>
      <c r="F201" s="94" t="s">
        <v>3382</v>
      </c>
      <c r="G201" s="332" t="s">
        <v>1946</v>
      </c>
      <c r="H201" s="333"/>
      <c r="I201" s="330" t="str">
        <f t="shared" si="10"/>
        <v>PARACL_SOC_Cin12Mois</v>
      </c>
      <c r="J201" s="330" t="s">
        <v>5144</v>
      </c>
      <c r="K201" s="454" t="s">
        <v>222</v>
      </c>
    </row>
    <row r="202" spans="1:11" ht="15.75">
      <c r="A202" s="44"/>
      <c r="B202" s="328" t="s">
        <v>256</v>
      </c>
      <c r="C202" s="354"/>
      <c r="D202" s="354"/>
      <c r="E202" s="94" t="s">
        <v>3381</v>
      </c>
      <c r="F202" s="94" t="s">
        <v>3380</v>
      </c>
      <c r="G202" s="332" t="s">
        <v>1947</v>
      </c>
      <c r="H202" s="333"/>
      <c r="I202" s="330" t="str">
        <f t="shared" si="10"/>
        <v>PARACL_SOC_Vac12Mois</v>
      </c>
      <c r="J202" s="330" t="s">
        <v>5144</v>
      </c>
      <c r="K202" s="454" t="s">
        <v>222</v>
      </c>
    </row>
    <row r="203" spans="1:11" ht="15.75">
      <c r="A203" s="44"/>
      <c r="B203" s="328" t="s">
        <v>256</v>
      </c>
      <c r="C203" s="354"/>
      <c r="D203" s="354"/>
      <c r="E203" s="94" t="s">
        <v>3379</v>
      </c>
      <c r="F203" s="94" t="s">
        <v>3378</v>
      </c>
      <c r="G203" s="332" t="s">
        <v>1948</v>
      </c>
      <c r="H203" s="333"/>
      <c r="I203" s="330" t="str">
        <f t="shared" si="10"/>
        <v>PARACL_SOC_Con6Mois</v>
      </c>
      <c r="J203" s="330" t="s">
        <v>5144</v>
      </c>
      <c r="K203" s="454" t="s">
        <v>222</v>
      </c>
    </row>
    <row r="204" spans="1:11" ht="15.75">
      <c r="A204" s="44"/>
      <c r="B204" s="328" t="s">
        <v>256</v>
      </c>
      <c r="C204" s="354"/>
      <c r="D204" s="354"/>
      <c r="E204" s="94" t="s">
        <v>3377</v>
      </c>
      <c r="F204" s="94" t="s">
        <v>3376</v>
      </c>
      <c r="G204" s="332" t="s">
        <v>1949</v>
      </c>
      <c r="H204" s="333"/>
      <c r="I204" s="330" t="str">
        <f t="shared" si="10"/>
        <v>PARACL_SOC_QHerbDiff</v>
      </c>
      <c r="J204" s="330" t="s">
        <v>5144</v>
      </c>
      <c r="K204" s="454" t="s">
        <v>222</v>
      </c>
    </row>
    <row r="205" spans="1:11" ht="15.75">
      <c r="A205" s="44"/>
      <c r="B205" s="328" t="s">
        <v>256</v>
      </c>
      <c r="C205" s="354"/>
      <c r="D205" s="354"/>
      <c r="E205" s="94" t="s">
        <v>3375</v>
      </c>
      <c r="F205" s="94" t="s">
        <v>3374</v>
      </c>
      <c r="G205" s="332" t="s">
        <v>1950</v>
      </c>
      <c r="H205" s="333"/>
      <c r="I205" s="330" t="str">
        <f t="shared" si="10"/>
        <v>PARACL_SOC_QMatDiff</v>
      </c>
      <c r="J205" s="330" t="s">
        <v>5144</v>
      </c>
      <c r="K205" s="454" t="s">
        <v>222</v>
      </c>
    </row>
    <row r="206" spans="1:11" ht="15.75">
      <c r="A206" s="45"/>
      <c r="B206" s="328" t="s">
        <v>256</v>
      </c>
      <c r="C206" s="354"/>
      <c r="D206" s="336"/>
      <c r="E206" s="94" t="s">
        <v>4321</v>
      </c>
      <c r="F206" s="94" t="s">
        <v>3373</v>
      </c>
      <c r="G206" s="329" t="s">
        <v>3372</v>
      </c>
      <c r="I206" s="330" t="str">
        <f t="shared" si="10"/>
        <v>PARACL_SOC_CouvCompDecl</v>
      </c>
      <c r="J206" s="330" t="s">
        <v>5144</v>
      </c>
      <c r="K206" s="454" t="s">
        <v>222</v>
      </c>
    </row>
    <row r="207" spans="1:11" ht="15.75">
      <c r="A207" s="44"/>
      <c r="B207" s="327" t="s">
        <v>3369</v>
      </c>
      <c r="C207" s="418"/>
      <c r="D207" s="418"/>
      <c r="E207" s="100" t="s">
        <v>3371</v>
      </c>
      <c r="F207" s="100" t="s">
        <v>3370</v>
      </c>
      <c r="G207" s="99"/>
      <c r="H207" s="99"/>
      <c r="I207" s="99"/>
      <c r="J207" s="99"/>
      <c r="K207" s="155" t="s">
        <v>222</v>
      </c>
    </row>
    <row r="208" spans="1:11" ht="25.5">
      <c r="A208" s="44"/>
      <c r="B208" s="327" t="s">
        <v>3369</v>
      </c>
      <c r="C208" s="345"/>
      <c r="D208" s="345"/>
      <c r="E208" s="346" t="s">
        <v>3368</v>
      </c>
      <c r="F208" s="346" t="s">
        <v>3367</v>
      </c>
      <c r="K208" s="338"/>
    </row>
    <row r="209" spans="1:11" ht="16.5" hidden="1" thickTop="1">
      <c r="A209" s="45"/>
      <c r="B209" s="328" t="s">
        <v>256</v>
      </c>
      <c r="C209" s="95" t="s">
        <v>414</v>
      </c>
      <c r="D209" s="354"/>
      <c r="E209" s="94" t="s">
        <v>3366</v>
      </c>
      <c r="F209" s="94" t="s">
        <v>3365</v>
      </c>
      <c r="G209" s="332" t="s">
        <v>1935</v>
      </c>
      <c r="H209" s="333"/>
      <c r="I209" s="330" t="str">
        <f t="shared" ref="I209:I214" si="11">IF(G209&lt;&gt;"",IF(H209&lt;&gt;"",G209&amp;" ; "&amp;IFERROR(IF(SEARCH(" ; ",G209)&gt;0,SUBSTITUTE(G209," ; ","_N  ; ")&amp;"_N"),IFERROR(IF(SEARCH(" ;",G209)&gt;0,SUBSTITUTE(G209," ;","_N  ; ")&amp;"_N"),IFERROR(IF(SEARCH(";",G209)&gt;0,SUBSTITUTE(G209,";","_N  ; ")&amp;"_N"),G209&amp;"_N"))),G209),"")</f>
        <v>PARACL_SOC_AidMedEta</v>
      </c>
      <c r="J209" s="330"/>
      <c r="K209" s="454" t="s">
        <v>222</v>
      </c>
    </row>
    <row r="210" spans="1:11" ht="15.75">
      <c r="A210" s="45"/>
      <c r="B210" s="328" t="s">
        <v>256</v>
      </c>
      <c r="C210" s="354"/>
      <c r="D210" s="354"/>
      <c r="E210" s="94" t="s">
        <v>3364</v>
      </c>
      <c r="F210" s="94" t="s">
        <v>3363</v>
      </c>
      <c r="G210" s="332" t="s">
        <v>1936</v>
      </c>
      <c r="H210" s="333"/>
      <c r="I210" s="330" t="str">
        <f t="shared" si="11"/>
        <v>PARACL_SOC_BenCMU</v>
      </c>
      <c r="J210" s="330" t="s">
        <v>5144</v>
      </c>
      <c r="K210" s="454" t="s">
        <v>222</v>
      </c>
    </row>
    <row r="211" spans="1:11" ht="15.75">
      <c r="A211" s="45"/>
      <c r="B211" s="328" t="s">
        <v>256</v>
      </c>
      <c r="C211" s="354"/>
      <c r="D211" s="354"/>
      <c r="E211" s="94" t="s">
        <v>3362</v>
      </c>
      <c r="F211" s="94" t="s">
        <v>3361</v>
      </c>
      <c r="G211" s="332" t="s">
        <v>1937</v>
      </c>
      <c r="H211" s="333"/>
      <c r="I211" s="330" t="str">
        <f t="shared" si="11"/>
        <v>PARACL_SOC_BenRMIRSA</v>
      </c>
      <c r="J211" s="330" t="s">
        <v>5144</v>
      </c>
      <c r="K211" s="454" t="s">
        <v>222</v>
      </c>
    </row>
    <row r="212" spans="1:11" ht="15.75">
      <c r="A212" s="45"/>
      <c r="B212" s="328" t="s">
        <v>256</v>
      </c>
      <c r="C212" s="354"/>
      <c r="D212" s="354"/>
      <c r="E212" s="94" t="s">
        <v>3360</v>
      </c>
      <c r="F212" s="94" t="s">
        <v>3359</v>
      </c>
      <c r="G212" s="332" t="s">
        <v>1938</v>
      </c>
      <c r="H212" s="333"/>
      <c r="I212" s="330" t="str">
        <f t="shared" si="11"/>
        <v>PARACL_SOC_CMUBase</v>
      </c>
      <c r="J212" s="330" t="s">
        <v>5144</v>
      </c>
      <c r="K212" s="454" t="s">
        <v>222</v>
      </c>
    </row>
    <row r="213" spans="1:11" ht="15.75">
      <c r="A213" s="45"/>
      <c r="B213" s="328" t="s">
        <v>256</v>
      </c>
      <c r="C213" s="354"/>
      <c r="D213" s="354"/>
      <c r="E213" s="94" t="s">
        <v>3358</v>
      </c>
      <c r="F213" s="94" t="s">
        <v>3357</v>
      </c>
      <c r="G213" s="332" t="s">
        <v>1939</v>
      </c>
      <c r="H213" s="333"/>
      <c r="I213" s="330" t="str">
        <f t="shared" si="11"/>
        <v>PARACL_SOC_CMUComp</v>
      </c>
      <c r="J213" s="330" t="s">
        <v>5144</v>
      </c>
      <c r="K213" s="454" t="s">
        <v>222</v>
      </c>
    </row>
    <row r="214" spans="1:11" ht="15.75">
      <c r="A214" s="45"/>
      <c r="B214" s="328" t="s">
        <v>256</v>
      </c>
      <c r="C214" s="354"/>
      <c r="E214" s="94" t="s">
        <v>3976</v>
      </c>
      <c r="F214" s="94" t="s">
        <v>3356</v>
      </c>
      <c r="G214" s="332" t="s">
        <v>3355</v>
      </c>
      <c r="I214" s="330" t="str">
        <f t="shared" si="11"/>
        <v>PARACL_SOC_CouvCompConst</v>
      </c>
      <c r="J214" s="330" t="s">
        <v>5144</v>
      </c>
      <c r="K214" s="454" t="s">
        <v>222</v>
      </c>
    </row>
    <row r="215" spans="1:11" s="2" customFormat="1" ht="16.5" hidden="1" thickTop="1">
      <c r="A215" s="45"/>
      <c r="B215" s="96" t="s">
        <v>256</v>
      </c>
      <c r="C215" s="95" t="s">
        <v>414</v>
      </c>
      <c r="D215" s="95" t="s">
        <v>414</v>
      </c>
      <c r="E215" s="94" t="s">
        <v>3354</v>
      </c>
      <c r="F215" s="94" t="s">
        <v>3353</v>
      </c>
      <c r="G215" s="98"/>
      <c r="H215" s="33"/>
      <c r="I215" s="33"/>
      <c r="J215" s="33"/>
      <c r="K215" s="152"/>
    </row>
    <row r="216" spans="1:11" s="2" customFormat="1" ht="16.5" hidden="1" thickTop="1">
      <c r="A216" s="45"/>
      <c r="B216" s="96" t="s">
        <v>256</v>
      </c>
      <c r="C216" s="95" t="s">
        <v>414</v>
      </c>
      <c r="D216" s="95" t="s">
        <v>414</v>
      </c>
      <c r="E216" s="94" t="s">
        <v>3352</v>
      </c>
      <c r="F216" s="94" t="s">
        <v>3351</v>
      </c>
      <c r="G216" s="98"/>
      <c r="H216" s="33"/>
      <c r="I216" s="33"/>
      <c r="J216" s="33"/>
      <c r="K216" s="152"/>
    </row>
    <row r="217" spans="1:11" ht="15.75">
      <c r="A217" s="45"/>
      <c r="B217" s="328" t="s">
        <v>256</v>
      </c>
      <c r="C217" s="354"/>
      <c r="D217" s="354"/>
      <c r="E217" s="94" t="s">
        <v>3350</v>
      </c>
      <c r="F217" s="94" t="s">
        <v>3349</v>
      </c>
      <c r="G217" s="332" t="s">
        <v>1941</v>
      </c>
      <c r="H217" s="333"/>
      <c r="I217" s="330" t="str">
        <f>IF(G217&lt;&gt;"",IF(H217&lt;&gt;"",G217&amp;" ; "&amp;IFERROR(IF(SEARCH(" ; ",G217)&gt;0,SUBSTITUTE(G217," ; ","_N  ; ")&amp;"_N"),IFERROR(IF(SEARCH(" ;",G217)&gt;0,SUBSTITUTE(G217," ;","_N  ; ")&amp;"_N"),IFERROR(IF(SEARCH(";",G217)&gt;0,SUBSTITUTE(G217,";","_N  ; ")&amp;"_N"),G217&amp;"_N"))),G217),"")</f>
        <v>PARACL_SOC_PrChar100</v>
      </c>
      <c r="J217" s="330" t="s">
        <v>5144</v>
      </c>
      <c r="K217" s="454" t="s">
        <v>222</v>
      </c>
    </row>
    <row r="218" spans="1:11" ht="15.75">
      <c r="A218" s="45"/>
      <c r="B218" s="328" t="s">
        <v>256</v>
      </c>
      <c r="C218" s="354"/>
      <c r="D218" s="354"/>
      <c r="E218" s="94" t="s">
        <v>3348</v>
      </c>
      <c r="F218" s="94" t="s">
        <v>3347</v>
      </c>
      <c r="G218" s="329" t="s">
        <v>1940</v>
      </c>
      <c r="H218" s="340"/>
      <c r="I218" s="330" t="str">
        <f>IF(G218&lt;&gt;"",IF(H218&lt;&gt;"",G218&amp;" ; "&amp;IFERROR(IF(SEARCH(" ; ",G218)&gt;0,SUBSTITUTE(G218," ; ","_N  ; ")&amp;"_N"),IFERROR(IF(SEARCH(" ;",G218)&gt;0,SUBSTITUTE(G218," ;","_N  ; ")&amp;"_N"),IFERROR(IF(SEARCH(";",G218)&gt;0,SUBSTITUTE(G218,";","_N  ; ")&amp;"_N"),G218&amp;"_N"))),G218),"")</f>
        <v>PARACL_SOC_JeuVoIns</v>
      </c>
      <c r="J218" s="330" t="s">
        <v>5144</v>
      </c>
      <c r="K218" s="454" t="s">
        <v>222</v>
      </c>
    </row>
    <row r="219" spans="1:11" ht="56.25">
      <c r="A219" s="45"/>
      <c r="B219" s="328" t="s">
        <v>256</v>
      </c>
      <c r="C219" s="354"/>
      <c r="D219" s="354"/>
      <c r="E219" s="94" t="s">
        <v>3346</v>
      </c>
      <c r="F219" s="94" t="s">
        <v>3345</v>
      </c>
      <c r="G219" s="332" t="s">
        <v>3344</v>
      </c>
      <c r="I219" s="330" t="str">
        <f>IF(G219&lt;&gt;"",IF(H219&lt;&gt;"",G219&amp;" ; "&amp;IFERROR(IF(SEARCH(" ; ",G219)&gt;0,SUBSTITUTE(G219," ; ","_N  ; ")&amp;"_N"),IFERROR(IF(SEARCH(" ;",G219)&gt;0,SUBSTITUTE(G219," ;","_N  ; ")&amp;"_N"),IFERROR(IF(SEARCH(";",G219)&gt;0,SUBSTITUTE(G219,";","_N  ; ")&amp;"_N"),G219&amp;"_N"))),G219),"")</f>
        <v>PARACL_SOC_Precar</v>
      </c>
      <c r="J219" s="330" t="s">
        <v>5144</v>
      </c>
      <c r="K219" s="454" t="s">
        <v>222</v>
      </c>
    </row>
    <row r="220" spans="1:11" ht="16.5" hidden="1" thickTop="1">
      <c r="A220" s="45"/>
      <c r="B220" s="328" t="s">
        <v>256</v>
      </c>
      <c r="C220" s="95" t="s">
        <v>414</v>
      </c>
      <c r="D220" s="354"/>
      <c r="E220" s="94" t="s">
        <v>3343</v>
      </c>
      <c r="F220" s="94" t="s">
        <v>3342</v>
      </c>
      <c r="G220" s="332" t="s">
        <v>3341</v>
      </c>
      <c r="I220" s="330" t="str">
        <f>IF(G220&lt;&gt;"",IF(H220&lt;&gt;"",G220&amp;" ; "&amp;IFERROR(IF(SEARCH(" ; ",G220)&gt;0,SUBSTITUTE(G220," ; ","_N  ; ")&amp;"_N"),IFERROR(IF(SEARCH(" ;",G220)&gt;0,SUBSTITUTE(G220," ;","_N  ; ")&amp;"_N"),IFERROR(IF(SEARCH(";",G220)&gt;0,SUBSTITUTE(G220,";","_N  ; ")&amp;"_N"),G220&amp;"_N"))),G220),"")</f>
        <v>PARACL_SOC_ConEmpSolid</v>
      </c>
      <c r="J220" s="330"/>
      <c r="K220" s="454" t="s">
        <v>222</v>
      </c>
    </row>
    <row r="221" spans="1:11" s="2" customFormat="1" ht="16.5" hidden="1" thickTop="1">
      <c r="B221" s="96" t="s">
        <v>256</v>
      </c>
      <c r="C221" s="95" t="s">
        <v>414</v>
      </c>
      <c r="D221" s="95" t="s">
        <v>414</v>
      </c>
      <c r="E221" s="94" t="s">
        <v>3340</v>
      </c>
      <c r="F221" s="94" t="s">
        <v>3339</v>
      </c>
      <c r="G221" s="93" t="s">
        <v>3338</v>
      </c>
      <c r="H221" s="92"/>
      <c r="I221" s="91" t="str">
        <f>IF(G221&lt;&gt;"",IF(H221&lt;&gt;"",G221&amp;" ; "&amp;IFERROR(IF(SEARCH(" ; ",G221)&gt;0,SUBSTITUTE(G221," ; ","_N  ; ")&amp;"_N"),IFERROR(IF(SEARCH(" ;",G221)&gt;0,SUBSTITUTE(G221," ;","_N  ; ")&amp;"_N"),IFERROR(IF(SEARCH(";",G221)&gt;0,SUBSTITUTE(G221,";","_N  ; ")&amp;"_N"),G221&amp;"_N"))),G221),"")</f>
        <v>PARACL_SOC_AgJrBil</v>
      </c>
      <c r="J221" s="91"/>
      <c r="K221" s="152"/>
    </row>
    <row r="222" spans="1:11" s="350" customFormat="1">
      <c r="A222" s="2"/>
      <c r="B222" s="348"/>
      <c r="C222" s="420"/>
      <c r="D222" s="420"/>
      <c r="E222" s="349"/>
      <c r="F222" s="349"/>
      <c r="G222" s="421"/>
      <c r="H222" s="422"/>
      <c r="I222" s="421"/>
      <c r="J222" s="421"/>
      <c r="K222" s="341"/>
    </row>
    <row r="223" spans="1:11" s="350" customFormat="1">
      <c r="A223" s="2"/>
      <c r="B223" s="348"/>
      <c r="C223" s="420"/>
      <c r="D223" s="420"/>
      <c r="E223" s="349"/>
      <c r="F223" s="349"/>
      <c r="G223" s="421"/>
      <c r="H223" s="422"/>
      <c r="I223" s="421"/>
      <c r="J223" s="421"/>
      <c r="K223" s="341"/>
    </row>
    <row r="224" spans="1:11" s="350" customFormat="1">
      <c r="A224" s="2"/>
      <c r="B224" s="348"/>
      <c r="C224" s="420"/>
      <c r="D224" s="420"/>
      <c r="E224" s="349"/>
      <c r="F224" s="349"/>
      <c r="G224" s="421"/>
      <c r="H224" s="422"/>
      <c r="I224" s="421"/>
      <c r="J224" s="421"/>
      <c r="K224" s="341"/>
    </row>
    <row r="225" spans="1:11" s="350" customFormat="1">
      <c r="A225" s="2"/>
      <c r="B225" s="348"/>
      <c r="C225" s="420"/>
      <c r="D225" s="420"/>
      <c r="E225" s="349"/>
      <c r="F225" s="349"/>
      <c r="G225" s="421"/>
      <c r="H225" s="422"/>
      <c r="I225" s="421"/>
      <c r="J225" s="421"/>
      <c r="K225" s="341"/>
    </row>
    <row r="226" spans="1:11" s="350" customFormat="1">
      <c r="A226" s="2"/>
      <c r="B226" s="348"/>
      <c r="C226" s="420"/>
      <c r="D226" s="420"/>
      <c r="E226" s="349"/>
      <c r="F226" s="349"/>
      <c r="G226" s="421"/>
      <c r="H226" s="422"/>
      <c r="I226" s="421"/>
      <c r="J226" s="421"/>
      <c r="K226" s="341"/>
    </row>
    <row r="227" spans="1:11" s="350" customFormat="1">
      <c r="A227" s="2"/>
      <c r="B227" s="348"/>
      <c r="C227" s="420"/>
      <c r="D227" s="420"/>
      <c r="E227" s="349"/>
      <c r="F227" s="349"/>
      <c r="G227" s="421"/>
      <c r="H227" s="422"/>
      <c r="I227" s="421"/>
      <c r="J227" s="421"/>
      <c r="K227" s="341"/>
    </row>
    <row r="228" spans="1:11" s="350" customFormat="1">
      <c r="A228" s="2"/>
      <c r="B228" s="348"/>
      <c r="C228" s="420"/>
      <c r="D228" s="420"/>
      <c r="E228" s="349"/>
      <c r="F228" s="349"/>
      <c r="G228" s="421"/>
      <c r="H228" s="422"/>
      <c r="I228" s="421"/>
      <c r="J228" s="421"/>
      <c r="K228" s="341"/>
    </row>
    <row r="229" spans="1:11" s="350" customFormat="1">
      <c r="A229" s="2"/>
      <c r="B229" s="348"/>
      <c r="C229" s="420"/>
      <c r="D229" s="420"/>
      <c r="E229" s="349"/>
      <c r="F229" s="349"/>
      <c r="G229" s="421"/>
      <c r="H229" s="422"/>
      <c r="I229" s="421"/>
      <c r="J229" s="421"/>
      <c r="K229" s="341"/>
    </row>
    <row r="230" spans="1:11" s="350" customFormat="1">
      <c r="A230" s="2"/>
      <c r="B230" s="348"/>
      <c r="C230" s="420"/>
      <c r="D230" s="420"/>
      <c r="E230" s="349"/>
      <c r="F230" s="349"/>
      <c r="G230" s="421"/>
      <c r="H230" s="422"/>
      <c r="I230" s="421"/>
      <c r="J230" s="421"/>
      <c r="K230" s="341"/>
    </row>
    <row r="231" spans="1:11" s="350" customFormat="1">
      <c r="A231" s="2"/>
      <c r="B231" s="348"/>
      <c r="C231" s="420"/>
      <c r="D231" s="420"/>
      <c r="E231" s="349"/>
      <c r="F231" s="349"/>
      <c r="G231" s="421"/>
      <c r="H231" s="422"/>
      <c r="I231" s="421"/>
      <c r="J231" s="421"/>
      <c r="K231" s="341"/>
    </row>
    <row r="232" spans="1:11" s="350" customFormat="1">
      <c r="A232" s="2"/>
      <c r="B232" s="348"/>
      <c r="C232" s="420"/>
      <c r="D232" s="420"/>
      <c r="E232" s="349"/>
      <c r="F232" s="349"/>
      <c r="G232" s="421"/>
      <c r="H232" s="422"/>
      <c r="I232" s="421"/>
      <c r="J232" s="421"/>
      <c r="K232" s="341"/>
    </row>
    <row r="233" spans="1:11" s="350" customFormat="1">
      <c r="A233" s="2"/>
      <c r="B233" s="348"/>
      <c r="C233" s="420"/>
      <c r="D233" s="420"/>
      <c r="E233" s="349"/>
      <c r="F233" s="349"/>
      <c r="G233" s="421"/>
      <c r="H233" s="422"/>
      <c r="I233" s="421"/>
      <c r="J233" s="421"/>
      <c r="K233" s="341"/>
    </row>
    <row r="234" spans="1:11" s="350" customFormat="1">
      <c r="A234" s="2"/>
      <c r="B234" s="348"/>
      <c r="C234" s="420"/>
      <c r="D234" s="420"/>
      <c r="E234" s="349"/>
      <c r="F234" s="349"/>
      <c r="G234" s="421"/>
      <c r="H234" s="422"/>
      <c r="I234" s="421"/>
      <c r="J234" s="421"/>
      <c r="K234" s="341"/>
    </row>
    <row r="235" spans="1:11" s="350" customFormat="1">
      <c r="A235" s="2"/>
      <c r="B235" s="348"/>
      <c r="C235" s="420"/>
      <c r="D235" s="420"/>
      <c r="E235" s="349"/>
      <c r="F235" s="349"/>
      <c r="G235" s="421"/>
      <c r="H235" s="422"/>
      <c r="I235" s="421"/>
      <c r="J235" s="421"/>
      <c r="K235" s="341"/>
    </row>
    <row r="236" spans="1:11" s="350" customFormat="1">
      <c r="A236" s="2"/>
      <c r="B236" s="348"/>
      <c r="C236" s="420"/>
      <c r="D236" s="420"/>
      <c r="E236" s="349"/>
      <c r="F236" s="349"/>
      <c r="G236" s="421"/>
      <c r="H236" s="422"/>
      <c r="I236" s="421"/>
      <c r="J236" s="421"/>
      <c r="K236" s="341"/>
    </row>
    <row r="237" spans="1:11" s="350" customFormat="1">
      <c r="A237" s="2"/>
      <c r="B237" s="348"/>
      <c r="C237" s="420"/>
      <c r="D237" s="420"/>
      <c r="E237" s="349"/>
      <c r="F237" s="349"/>
      <c r="G237" s="421"/>
      <c r="H237" s="422"/>
      <c r="I237" s="421"/>
      <c r="J237" s="421"/>
      <c r="K237" s="341"/>
    </row>
    <row r="238" spans="1:11" s="350" customFormat="1">
      <c r="A238" s="2"/>
      <c r="B238" s="348"/>
      <c r="C238" s="420"/>
      <c r="D238" s="420"/>
      <c r="E238" s="349"/>
      <c r="F238" s="349"/>
      <c r="G238" s="421"/>
      <c r="H238" s="422"/>
      <c r="I238" s="421"/>
      <c r="J238" s="421"/>
      <c r="K238" s="341"/>
    </row>
    <row r="239" spans="1:11" s="350" customFormat="1">
      <c r="A239" s="2"/>
      <c r="B239" s="348"/>
      <c r="C239" s="420"/>
      <c r="D239" s="420"/>
      <c r="E239" s="349"/>
      <c r="F239" s="349"/>
      <c r="G239" s="421"/>
      <c r="H239" s="422"/>
      <c r="I239" s="421"/>
      <c r="J239" s="421"/>
      <c r="K239" s="341"/>
    </row>
    <row r="240" spans="1:11" s="350" customFormat="1">
      <c r="A240" s="2"/>
      <c r="B240" s="348"/>
      <c r="C240" s="420"/>
      <c r="D240" s="420"/>
      <c r="E240" s="349"/>
      <c r="F240" s="349"/>
      <c r="G240" s="421"/>
      <c r="H240" s="422"/>
      <c r="I240" s="421"/>
      <c r="J240" s="421"/>
      <c r="K240" s="341"/>
    </row>
    <row r="241" spans="1:11" s="350" customFormat="1">
      <c r="A241" s="2"/>
      <c r="B241" s="348"/>
      <c r="C241" s="420"/>
      <c r="D241" s="420"/>
      <c r="E241" s="349"/>
      <c r="F241" s="349"/>
      <c r="G241" s="421"/>
      <c r="H241" s="422"/>
      <c r="I241" s="421"/>
      <c r="J241" s="421"/>
      <c r="K241" s="341"/>
    </row>
    <row r="242" spans="1:11" s="350" customFormat="1">
      <c r="A242" s="2"/>
      <c r="B242" s="348"/>
      <c r="C242" s="339"/>
      <c r="D242" s="339"/>
      <c r="E242" s="349"/>
      <c r="F242" s="349"/>
      <c r="G242" s="347"/>
      <c r="H242" s="337"/>
      <c r="I242" s="347"/>
      <c r="J242" s="347"/>
      <c r="K242" s="341"/>
    </row>
    <row r="243" spans="1:11" s="350" customFormat="1">
      <c r="A243" s="2"/>
      <c r="B243" s="348"/>
      <c r="C243" s="339"/>
      <c r="D243" s="339"/>
      <c r="E243" s="349"/>
      <c r="F243" s="349"/>
      <c r="G243" s="347"/>
      <c r="H243" s="337"/>
      <c r="I243" s="347"/>
      <c r="J243" s="347"/>
      <c r="K243" s="341"/>
    </row>
    <row r="244" spans="1:11" s="350" customFormat="1">
      <c r="A244" s="2"/>
      <c r="B244" s="348"/>
      <c r="C244" s="339"/>
      <c r="D244" s="339"/>
      <c r="E244" s="349"/>
      <c r="F244" s="349"/>
      <c r="G244" s="347"/>
      <c r="H244" s="337"/>
      <c r="I244" s="347"/>
      <c r="J244" s="347"/>
      <c r="K244" s="341"/>
    </row>
    <row r="245" spans="1:11" s="350" customFormat="1">
      <c r="A245" s="2"/>
      <c r="B245" s="348"/>
      <c r="C245" s="339"/>
      <c r="D245" s="339"/>
      <c r="E245" s="349"/>
      <c r="F245" s="349"/>
      <c r="G245" s="347"/>
      <c r="H245" s="337"/>
      <c r="I245" s="347"/>
      <c r="J245" s="347"/>
      <c r="K245" s="341"/>
    </row>
    <row r="246" spans="1:11" s="350" customFormat="1">
      <c r="A246" s="2"/>
      <c r="B246" s="348"/>
      <c r="C246" s="339"/>
      <c r="D246" s="339"/>
      <c r="E246" s="349"/>
      <c r="F246" s="349"/>
      <c r="G246" s="347"/>
      <c r="H246" s="337"/>
      <c r="I246" s="347"/>
      <c r="J246" s="347"/>
      <c r="K246" s="341"/>
    </row>
    <row r="247" spans="1:11" s="350" customFormat="1">
      <c r="A247" s="2"/>
      <c r="B247" s="348"/>
      <c r="C247" s="339"/>
      <c r="D247" s="339"/>
      <c r="E247" s="349"/>
      <c r="F247" s="349"/>
      <c r="G247" s="347"/>
      <c r="H247" s="337"/>
      <c r="I247" s="347"/>
      <c r="J247" s="347"/>
      <c r="K247" s="341"/>
    </row>
    <row r="248" spans="1:11" s="350" customFormat="1">
      <c r="A248" s="2"/>
      <c r="B248" s="348"/>
      <c r="C248" s="339"/>
      <c r="D248" s="339"/>
      <c r="E248" s="349"/>
      <c r="F248" s="349"/>
      <c r="G248" s="347"/>
      <c r="H248" s="337"/>
      <c r="I248" s="347"/>
      <c r="J248" s="347"/>
      <c r="K248" s="341"/>
    </row>
    <row r="249" spans="1:11" s="350" customFormat="1">
      <c r="A249" s="2"/>
      <c r="B249" s="348"/>
      <c r="C249" s="339"/>
      <c r="D249" s="339"/>
      <c r="E249" s="349"/>
      <c r="F249" s="349"/>
      <c r="G249" s="347"/>
      <c r="H249" s="337"/>
      <c r="I249" s="347"/>
      <c r="J249" s="347"/>
      <c r="K249" s="341"/>
    </row>
    <row r="250" spans="1:11" s="350" customFormat="1">
      <c r="A250" s="2"/>
      <c r="B250" s="348"/>
      <c r="C250" s="339"/>
      <c r="D250" s="339"/>
      <c r="E250" s="349"/>
      <c r="F250" s="349"/>
      <c r="G250" s="347"/>
      <c r="H250" s="337"/>
      <c r="I250" s="347"/>
      <c r="J250" s="347"/>
      <c r="K250" s="341"/>
    </row>
    <row r="251" spans="1:11" s="350" customFormat="1">
      <c r="A251" s="2"/>
      <c r="B251" s="348"/>
      <c r="C251" s="339"/>
      <c r="D251" s="339"/>
      <c r="E251" s="349"/>
      <c r="F251" s="349"/>
      <c r="G251" s="347"/>
      <c r="H251" s="337"/>
      <c r="I251" s="347"/>
      <c r="J251" s="347"/>
      <c r="K251" s="341"/>
    </row>
    <row r="252" spans="1:11" s="350" customFormat="1">
      <c r="A252" s="2"/>
      <c r="B252" s="348"/>
      <c r="C252" s="339"/>
      <c r="D252" s="339"/>
      <c r="E252" s="349"/>
      <c r="F252" s="349"/>
      <c r="G252" s="347"/>
      <c r="H252" s="337"/>
      <c r="I252" s="347"/>
      <c r="J252" s="347"/>
      <c r="K252" s="341"/>
    </row>
    <row r="253" spans="1:11" s="350" customFormat="1">
      <c r="A253" s="2"/>
      <c r="B253" s="348"/>
      <c r="C253" s="339"/>
      <c r="D253" s="339"/>
      <c r="E253" s="349"/>
      <c r="F253" s="349"/>
      <c r="G253" s="347"/>
      <c r="H253" s="337"/>
      <c r="I253" s="347"/>
      <c r="J253" s="347"/>
      <c r="K253" s="341"/>
    </row>
    <row r="254" spans="1:11" s="350" customFormat="1">
      <c r="A254" s="2"/>
      <c r="B254" s="348"/>
      <c r="C254" s="339"/>
      <c r="D254" s="339"/>
      <c r="E254" s="349"/>
      <c r="F254" s="349"/>
      <c r="G254" s="347"/>
      <c r="H254" s="337"/>
      <c r="I254" s="347"/>
      <c r="J254" s="347"/>
      <c r="K254" s="341"/>
    </row>
    <row r="255" spans="1:11" s="350" customFormat="1">
      <c r="A255" s="2"/>
      <c r="B255" s="348"/>
      <c r="C255" s="339"/>
      <c r="D255" s="339"/>
      <c r="E255" s="349"/>
      <c r="F255" s="349"/>
      <c r="G255" s="347"/>
      <c r="H255" s="337"/>
      <c r="I255" s="347"/>
      <c r="J255" s="347"/>
      <c r="K255" s="341"/>
    </row>
    <row r="256" spans="1:11" s="350" customFormat="1">
      <c r="A256" s="2"/>
      <c r="B256" s="348"/>
      <c r="C256" s="339"/>
      <c r="D256" s="339"/>
      <c r="E256" s="349"/>
      <c r="F256" s="349"/>
      <c r="G256" s="347"/>
      <c r="H256" s="337"/>
      <c r="I256" s="347"/>
      <c r="J256" s="347"/>
      <c r="K256" s="341"/>
    </row>
    <row r="257" spans="1:11" s="350" customFormat="1">
      <c r="A257" s="2"/>
      <c r="B257" s="348"/>
      <c r="C257" s="339"/>
      <c r="D257" s="339"/>
      <c r="E257" s="349"/>
      <c r="F257" s="349"/>
      <c r="G257" s="347"/>
      <c r="H257" s="337"/>
      <c r="I257" s="347"/>
      <c r="J257" s="347"/>
      <c r="K257" s="341"/>
    </row>
    <row r="258" spans="1:11" s="350" customFormat="1">
      <c r="A258" s="2"/>
      <c r="B258" s="348"/>
      <c r="C258" s="339"/>
      <c r="D258" s="339"/>
      <c r="E258" s="349"/>
      <c r="F258" s="349"/>
      <c r="G258" s="347"/>
      <c r="H258" s="337"/>
      <c r="I258" s="347"/>
      <c r="J258" s="347"/>
      <c r="K258" s="341"/>
    </row>
    <row r="259" spans="1:11" s="350" customFormat="1">
      <c r="A259" s="2"/>
      <c r="B259" s="348"/>
      <c r="C259" s="339"/>
      <c r="D259" s="339"/>
      <c r="E259" s="349"/>
      <c r="F259" s="349"/>
      <c r="G259" s="347"/>
      <c r="H259" s="337"/>
      <c r="I259" s="347"/>
      <c r="J259" s="347"/>
      <c r="K259" s="341"/>
    </row>
    <row r="260" spans="1:11" s="350" customFormat="1">
      <c r="A260" s="2"/>
      <c r="B260" s="348"/>
      <c r="C260" s="339"/>
      <c r="D260" s="339"/>
      <c r="E260" s="349"/>
      <c r="F260" s="349"/>
      <c r="G260" s="347"/>
      <c r="H260" s="337"/>
      <c r="I260" s="347"/>
      <c r="J260" s="347"/>
      <c r="K260" s="341"/>
    </row>
    <row r="261" spans="1:11" s="350" customFormat="1">
      <c r="A261" s="2"/>
      <c r="B261" s="348"/>
      <c r="C261" s="339"/>
      <c r="D261" s="339"/>
      <c r="E261" s="349"/>
      <c r="F261" s="349"/>
      <c r="G261" s="347"/>
      <c r="H261" s="337"/>
      <c r="I261" s="347"/>
      <c r="J261" s="347"/>
      <c r="K261" s="341"/>
    </row>
    <row r="262" spans="1:11" s="350" customFormat="1">
      <c r="A262" s="2"/>
      <c r="B262" s="348"/>
      <c r="C262" s="339"/>
      <c r="D262" s="339"/>
      <c r="E262" s="349"/>
      <c r="F262" s="349"/>
      <c r="G262" s="347"/>
      <c r="H262" s="337"/>
      <c r="I262" s="347"/>
      <c r="J262" s="347"/>
      <c r="K262" s="341"/>
    </row>
    <row r="263" spans="1:11" s="350" customFormat="1">
      <c r="A263" s="2"/>
      <c r="B263" s="348"/>
      <c r="C263" s="339"/>
      <c r="D263" s="339"/>
      <c r="E263" s="349"/>
      <c r="F263" s="349"/>
      <c r="G263" s="347"/>
      <c r="H263" s="337"/>
      <c r="I263" s="347"/>
      <c r="J263" s="347"/>
      <c r="K263" s="341"/>
    </row>
    <row r="264" spans="1:11" s="350" customFormat="1">
      <c r="A264" s="2"/>
      <c r="B264" s="348"/>
      <c r="C264" s="339"/>
      <c r="D264" s="339"/>
      <c r="E264" s="349"/>
      <c r="F264" s="349"/>
      <c r="G264" s="347"/>
      <c r="H264" s="337"/>
      <c r="I264" s="347"/>
      <c r="J264" s="347"/>
      <c r="K264" s="341"/>
    </row>
    <row r="265" spans="1:11" s="350" customFormat="1">
      <c r="A265" s="2"/>
      <c r="B265" s="348"/>
      <c r="C265" s="339"/>
      <c r="D265" s="339"/>
      <c r="E265" s="349"/>
      <c r="F265" s="349"/>
      <c r="G265" s="347"/>
      <c r="H265" s="337"/>
      <c r="I265" s="347"/>
      <c r="J265" s="347"/>
      <c r="K265" s="341"/>
    </row>
    <row r="266" spans="1:11" s="350" customFormat="1">
      <c r="A266" s="2"/>
      <c r="B266" s="348"/>
      <c r="C266" s="339"/>
      <c r="D266" s="339"/>
      <c r="E266" s="349"/>
      <c r="F266" s="349"/>
      <c r="G266" s="347"/>
      <c r="H266" s="337"/>
      <c r="I266" s="347"/>
      <c r="J266" s="347"/>
      <c r="K266" s="341"/>
    </row>
    <row r="267" spans="1:11" s="350" customFormat="1">
      <c r="A267" s="2"/>
      <c r="B267" s="348"/>
      <c r="C267" s="339"/>
      <c r="D267" s="339"/>
      <c r="E267" s="349"/>
      <c r="F267" s="349"/>
      <c r="G267" s="347"/>
      <c r="H267" s="337"/>
      <c r="I267" s="347"/>
      <c r="J267" s="347"/>
      <c r="K267" s="341"/>
    </row>
    <row r="268" spans="1:11" s="350" customFormat="1">
      <c r="A268" s="2"/>
      <c r="B268" s="348"/>
      <c r="C268" s="339"/>
      <c r="D268" s="339"/>
      <c r="E268" s="349"/>
      <c r="F268" s="349"/>
      <c r="G268" s="347"/>
      <c r="H268" s="337"/>
      <c r="I268" s="347"/>
      <c r="J268" s="347"/>
      <c r="K268" s="341"/>
    </row>
    <row r="269" spans="1:11" s="350" customFormat="1">
      <c r="A269" s="2"/>
      <c r="B269" s="348"/>
      <c r="C269" s="339"/>
      <c r="D269" s="339"/>
      <c r="E269" s="349"/>
      <c r="F269" s="349"/>
      <c r="G269" s="347"/>
      <c r="H269" s="337"/>
      <c r="I269" s="347"/>
      <c r="J269" s="347"/>
      <c r="K269" s="341"/>
    </row>
    <row r="270" spans="1:11" s="350" customFormat="1">
      <c r="A270" s="2"/>
      <c r="B270" s="348"/>
      <c r="C270" s="339"/>
      <c r="D270" s="339"/>
      <c r="E270" s="349"/>
      <c r="F270" s="349"/>
      <c r="G270" s="347"/>
      <c r="H270" s="337"/>
      <c r="I270" s="347"/>
      <c r="J270" s="347"/>
      <c r="K270" s="341"/>
    </row>
    <row r="271" spans="1:11" s="350" customFormat="1">
      <c r="A271" s="2"/>
      <c r="B271" s="348"/>
      <c r="C271" s="339"/>
      <c r="D271" s="339"/>
      <c r="E271" s="349"/>
      <c r="F271" s="349"/>
      <c r="G271" s="347"/>
      <c r="H271" s="337"/>
      <c r="I271" s="347"/>
      <c r="J271" s="347"/>
      <c r="K271" s="341"/>
    </row>
    <row r="272" spans="1:11" s="350" customFormat="1">
      <c r="A272" s="2"/>
      <c r="B272" s="348"/>
      <c r="C272" s="339"/>
      <c r="D272" s="339"/>
      <c r="E272" s="349"/>
      <c r="F272" s="349"/>
      <c r="G272" s="347"/>
      <c r="H272" s="337"/>
      <c r="I272" s="347"/>
      <c r="J272" s="347"/>
      <c r="K272" s="341"/>
    </row>
    <row r="273" spans="1:11" s="350" customFormat="1">
      <c r="A273" s="2"/>
      <c r="B273" s="348"/>
      <c r="C273" s="339"/>
      <c r="D273" s="339"/>
      <c r="E273" s="349"/>
      <c r="F273" s="349"/>
      <c r="G273" s="347"/>
      <c r="H273" s="337"/>
      <c r="I273" s="347"/>
      <c r="J273" s="347"/>
      <c r="K273" s="341"/>
    </row>
    <row r="274" spans="1:11" s="350" customFormat="1">
      <c r="A274" s="2"/>
      <c r="B274" s="348"/>
      <c r="C274" s="339"/>
      <c r="D274" s="339"/>
      <c r="E274" s="349"/>
      <c r="F274" s="349"/>
      <c r="G274" s="347"/>
      <c r="H274" s="337"/>
      <c r="I274" s="347"/>
      <c r="J274" s="347"/>
      <c r="K274" s="341"/>
    </row>
    <row r="275" spans="1:11" s="350" customFormat="1">
      <c r="A275" s="2"/>
      <c r="B275" s="348"/>
      <c r="C275" s="339"/>
      <c r="D275" s="339"/>
      <c r="E275" s="349"/>
      <c r="F275" s="349"/>
      <c r="G275" s="347"/>
      <c r="H275" s="337"/>
      <c r="I275" s="347"/>
      <c r="J275" s="347"/>
      <c r="K275" s="341"/>
    </row>
    <row r="276" spans="1:11" s="350" customFormat="1">
      <c r="A276" s="2"/>
      <c r="B276" s="348"/>
      <c r="C276" s="339"/>
      <c r="D276" s="339"/>
      <c r="E276" s="349"/>
      <c r="F276" s="349"/>
      <c r="G276" s="347"/>
      <c r="H276" s="337"/>
      <c r="I276" s="347"/>
      <c r="J276" s="347"/>
      <c r="K276" s="341"/>
    </row>
    <row r="277" spans="1:11" s="350" customFormat="1">
      <c r="A277" s="2"/>
      <c r="B277" s="348"/>
      <c r="C277" s="339"/>
      <c r="D277" s="339"/>
      <c r="E277" s="349"/>
      <c r="F277" s="349"/>
      <c r="G277" s="347"/>
      <c r="H277" s="337"/>
      <c r="I277" s="347"/>
      <c r="J277" s="347"/>
      <c r="K277" s="341"/>
    </row>
    <row r="278" spans="1:11" s="350" customFormat="1">
      <c r="A278" s="2"/>
      <c r="B278" s="348"/>
      <c r="C278" s="339"/>
      <c r="D278" s="339"/>
      <c r="E278" s="349"/>
      <c r="F278" s="349"/>
      <c r="G278" s="347"/>
      <c r="H278" s="337"/>
      <c r="I278" s="347"/>
      <c r="J278" s="347"/>
      <c r="K278" s="341"/>
    </row>
    <row r="279" spans="1:11" s="350" customFormat="1">
      <c r="A279" s="2"/>
      <c r="B279" s="348"/>
      <c r="C279" s="339"/>
      <c r="D279" s="339"/>
      <c r="E279" s="349"/>
      <c r="F279" s="349"/>
      <c r="G279" s="347"/>
      <c r="H279" s="337"/>
      <c r="I279" s="347"/>
      <c r="J279" s="347"/>
      <c r="K279" s="341"/>
    </row>
    <row r="280" spans="1:11" s="350" customFormat="1">
      <c r="A280" s="2"/>
      <c r="B280" s="348"/>
      <c r="C280" s="339"/>
      <c r="D280" s="339"/>
      <c r="E280" s="349"/>
      <c r="F280" s="349"/>
      <c r="G280" s="347"/>
      <c r="H280" s="337"/>
      <c r="I280" s="347"/>
      <c r="J280" s="347"/>
      <c r="K280" s="341"/>
    </row>
    <row r="281" spans="1:11" s="350" customFormat="1">
      <c r="A281" s="2"/>
      <c r="B281" s="348"/>
      <c r="C281" s="339"/>
      <c r="D281" s="339"/>
      <c r="E281" s="349"/>
      <c r="F281" s="349"/>
      <c r="G281" s="347"/>
      <c r="H281" s="337"/>
      <c r="I281" s="347"/>
      <c r="J281" s="347"/>
      <c r="K281" s="341"/>
    </row>
    <row r="282" spans="1:11" s="350" customFormat="1">
      <c r="A282" s="2"/>
      <c r="B282" s="348"/>
      <c r="C282" s="339"/>
      <c r="D282" s="339"/>
      <c r="E282" s="349"/>
      <c r="F282" s="349"/>
      <c r="G282" s="347"/>
      <c r="H282" s="337"/>
      <c r="I282" s="347"/>
      <c r="J282" s="347"/>
      <c r="K282" s="341"/>
    </row>
    <row r="283" spans="1:11" s="350" customFormat="1">
      <c r="A283" s="2"/>
      <c r="B283" s="348"/>
      <c r="C283" s="339"/>
      <c r="D283" s="339"/>
      <c r="E283" s="349"/>
      <c r="F283" s="349"/>
      <c r="G283" s="347"/>
      <c r="H283" s="337"/>
      <c r="I283" s="347"/>
      <c r="J283" s="347"/>
      <c r="K283" s="341"/>
    </row>
    <row r="284" spans="1:11" s="350" customFormat="1">
      <c r="A284" s="2"/>
      <c r="B284" s="348"/>
      <c r="C284" s="339"/>
      <c r="D284" s="339"/>
      <c r="E284" s="349"/>
      <c r="F284" s="349"/>
      <c r="G284" s="347"/>
      <c r="H284" s="337"/>
      <c r="I284" s="347"/>
      <c r="J284" s="347"/>
      <c r="K284" s="341"/>
    </row>
    <row r="285" spans="1:11" s="350" customFormat="1">
      <c r="A285" s="2"/>
      <c r="B285" s="348"/>
      <c r="C285" s="339"/>
      <c r="D285" s="339"/>
      <c r="E285" s="349"/>
      <c r="F285" s="349"/>
      <c r="G285" s="347"/>
      <c r="H285" s="337"/>
      <c r="I285" s="347"/>
      <c r="J285" s="347"/>
      <c r="K285" s="341"/>
    </row>
    <row r="286" spans="1:11" s="350" customFormat="1">
      <c r="A286" s="2"/>
      <c r="B286" s="348"/>
      <c r="C286" s="339"/>
      <c r="D286" s="339"/>
      <c r="E286" s="349"/>
      <c r="F286" s="349"/>
      <c r="G286" s="347"/>
      <c r="H286" s="337"/>
      <c r="I286" s="347"/>
      <c r="J286" s="347"/>
      <c r="K286" s="341"/>
    </row>
    <row r="287" spans="1:11" s="350" customFormat="1">
      <c r="A287" s="2"/>
      <c r="B287" s="348"/>
      <c r="C287" s="339"/>
      <c r="D287" s="339"/>
      <c r="E287" s="349"/>
      <c r="F287" s="349"/>
      <c r="G287" s="347"/>
      <c r="H287" s="337"/>
      <c r="I287" s="347"/>
      <c r="J287" s="347"/>
      <c r="K287" s="341"/>
    </row>
    <row r="288" spans="1:11" s="350" customFormat="1">
      <c r="A288" s="2"/>
      <c r="B288" s="348"/>
      <c r="C288" s="339"/>
      <c r="D288" s="339"/>
      <c r="E288" s="349"/>
      <c r="F288" s="349"/>
      <c r="G288" s="347"/>
      <c r="H288" s="337"/>
      <c r="I288" s="347"/>
      <c r="J288" s="347"/>
      <c r="K288" s="341"/>
    </row>
    <row r="289" spans="1:11" s="350" customFormat="1">
      <c r="A289" s="2"/>
      <c r="B289" s="348"/>
      <c r="C289" s="339"/>
      <c r="D289" s="339"/>
      <c r="E289" s="349"/>
      <c r="F289" s="349"/>
      <c r="G289" s="347"/>
      <c r="H289" s="337"/>
      <c r="I289" s="347"/>
      <c r="J289" s="347"/>
      <c r="K289" s="341"/>
    </row>
    <row r="290" spans="1:11" s="350" customFormat="1">
      <c r="A290" s="2"/>
      <c r="B290" s="348"/>
      <c r="C290" s="339"/>
      <c r="D290" s="339"/>
      <c r="E290" s="349"/>
      <c r="F290" s="349"/>
      <c r="G290" s="347"/>
      <c r="H290" s="337"/>
      <c r="I290" s="347"/>
      <c r="J290" s="347"/>
      <c r="K290" s="341"/>
    </row>
    <row r="291" spans="1:11" s="350" customFormat="1">
      <c r="A291" s="2"/>
      <c r="B291" s="348"/>
      <c r="C291" s="339"/>
      <c r="D291" s="339"/>
      <c r="E291" s="349"/>
      <c r="F291" s="349"/>
      <c r="G291" s="347"/>
      <c r="H291" s="337"/>
      <c r="I291" s="347"/>
      <c r="J291" s="347"/>
      <c r="K291" s="341"/>
    </row>
    <row r="292" spans="1:11" s="350" customFormat="1">
      <c r="A292" s="2"/>
      <c r="B292" s="348"/>
      <c r="C292" s="339"/>
      <c r="D292" s="339"/>
      <c r="E292" s="349"/>
      <c r="F292" s="349"/>
      <c r="G292" s="347"/>
      <c r="H292" s="337"/>
      <c r="I292" s="347"/>
      <c r="J292" s="347"/>
      <c r="K292" s="341"/>
    </row>
    <row r="293" spans="1:11" s="350" customFormat="1">
      <c r="A293" s="2"/>
      <c r="B293" s="348"/>
      <c r="C293" s="339"/>
      <c r="D293" s="339"/>
      <c r="E293" s="349"/>
      <c r="F293" s="349"/>
      <c r="G293" s="347"/>
      <c r="H293" s="337"/>
      <c r="I293" s="347"/>
      <c r="J293" s="347"/>
      <c r="K293" s="341"/>
    </row>
    <row r="294" spans="1:11" s="350" customFormat="1">
      <c r="A294" s="2"/>
      <c r="B294" s="348"/>
      <c r="C294" s="339"/>
      <c r="D294" s="339"/>
      <c r="E294" s="349"/>
      <c r="F294" s="349"/>
      <c r="G294" s="347"/>
      <c r="H294" s="337"/>
      <c r="I294" s="347"/>
      <c r="J294" s="347"/>
      <c r="K294" s="341"/>
    </row>
    <row r="295" spans="1:11" s="350" customFormat="1">
      <c r="A295" s="2"/>
      <c r="B295" s="348"/>
      <c r="C295" s="339"/>
      <c r="D295" s="339"/>
      <c r="E295" s="349"/>
      <c r="F295" s="349"/>
      <c r="G295" s="347"/>
      <c r="H295" s="337"/>
      <c r="I295" s="347"/>
      <c r="J295" s="347"/>
      <c r="K295" s="341"/>
    </row>
    <row r="296" spans="1:11" s="350" customFormat="1">
      <c r="A296" s="2"/>
      <c r="B296" s="348"/>
      <c r="C296" s="339"/>
      <c r="D296" s="339"/>
      <c r="E296" s="349"/>
      <c r="F296" s="349"/>
      <c r="G296" s="347"/>
      <c r="H296" s="337"/>
      <c r="I296" s="347"/>
      <c r="J296" s="347"/>
      <c r="K296" s="341"/>
    </row>
    <row r="297" spans="1:11" s="350" customFormat="1">
      <c r="A297" s="2"/>
      <c r="B297" s="348"/>
      <c r="C297" s="339"/>
      <c r="D297" s="339"/>
      <c r="E297" s="349"/>
      <c r="F297" s="349"/>
      <c r="G297" s="347"/>
      <c r="H297" s="337"/>
      <c r="I297" s="347"/>
      <c r="J297" s="347"/>
      <c r="K297" s="341"/>
    </row>
    <row r="298" spans="1:11" s="350" customFormat="1">
      <c r="A298" s="2"/>
      <c r="B298" s="348"/>
      <c r="C298" s="339"/>
      <c r="D298" s="339"/>
      <c r="E298" s="349"/>
      <c r="F298" s="349"/>
      <c r="G298" s="347"/>
      <c r="H298" s="337"/>
      <c r="I298" s="347"/>
      <c r="J298" s="347"/>
      <c r="K298" s="341"/>
    </row>
    <row r="299" spans="1:11" s="350" customFormat="1">
      <c r="A299" s="2"/>
      <c r="B299" s="348"/>
      <c r="C299" s="339"/>
      <c r="D299" s="339"/>
      <c r="E299" s="349"/>
      <c r="F299" s="349"/>
      <c r="G299" s="347"/>
      <c r="H299" s="337"/>
      <c r="I299" s="347"/>
      <c r="J299" s="347"/>
      <c r="K299" s="341"/>
    </row>
    <row r="300" spans="1:11" s="350" customFormat="1">
      <c r="A300" s="2"/>
      <c r="B300" s="348"/>
      <c r="C300" s="339"/>
      <c r="D300" s="339"/>
      <c r="E300" s="349"/>
      <c r="F300" s="349"/>
      <c r="G300" s="347"/>
      <c r="H300" s="337"/>
      <c r="I300" s="347"/>
      <c r="J300" s="347"/>
      <c r="K300" s="341"/>
    </row>
    <row r="301" spans="1:11" s="350" customFormat="1">
      <c r="A301" s="2"/>
      <c r="B301" s="348"/>
      <c r="C301" s="339"/>
      <c r="D301" s="339"/>
      <c r="E301" s="349"/>
      <c r="F301" s="349"/>
      <c r="G301" s="347"/>
      <c r="H301" s="337"/>
      <c r="I301" s="347"/>
      <c r="J301" s="347"/>
      <c r="K301" s="341"/>
    </row>
    <row r="302" spans="1:11" s="350" customFormat="1">
      <c r="A302" s="2"/>
      <c r="B302" s="348"/>
      <c r="C302" s="339"/>
      <c r="D302" s="339"/>
      <c r="E302" s="349"/>
      <c r="F302" s="349"/>
      <c r="G302" s="347"/>
      <c r="H302" s="337"/>
      <c r="I302" s="347"/>
      <c r="J302" s="347"/>
      <c r="K302" s="341"/>
    </row>
    <row r="303" spans="1:11" s="350" customFormat="1">
      <c r="A303" s="2"/>
      <c r="B303" s="348"/>
      <c r="C303" s="339"/>
      <c r="D303" s="339"/>
      <c r="E303" s="349"/>
      <c r="F303" s="349"/>
      <c r="G303" s="347"/>
      <c r="H303" s="337"/>
      <c r="I303" s="347"/>
      <c r="J303" s="347"/>
      <c r="K303" s="341"/>
    </row>
    <row r="304" spans="1:11" s="350" customFormat="1">
      <c r="A304" s="2"/>
      <c r="B304" s="348"/>
      <c r="C304" s="339"/>
      <c r="D304" s="339"/>
      <c r="E304" s="349"/>
      <c r="F304" s="349"/>
      <c r="G304" s="347"/>
      <c r="H304" s="337"/>
      <c r="I304" s="347"/>
      <c r="J304" s="347"/>
      <c r="K304" s="341"/>
    </row>
    <row r="305" spans="1:11" s="350" customFormat="1">
      <c r="A305" s="2"/>
      <c r="B305" s="348"/>
      <c r="C305" s="339"/>
      <c r="D305" s="339"/>
      <c r="E305" s="349"/>
      <c r="F305" s="349"/>
      <c r="G305" s="347"/>
      <c r="H305" s="337"/>
      <c r="I305" s="347"/>
      <c r="J305" s="347"/>
      <c r="K305" s="341"/>
    </row>
    <row r="306" spans="1:11" s="350" customFormat="1">
      <c r="A306" s="2"/>
      <c r="B306" s="348"/>
      <c r="C306" s="339"/>
      <c r="D306" s="339"/>
      <c r="E306" s="349"/>
      <c r="F306" s="349"/>
      <c r="G306" s="347"/>
      <c r="H306" s="337"/>
      <c r="I306" s="347"/>
      <c r="J306" s="347"/>
      <c r="K306" s="341"/>
    </row>
    <row r="307" spans="1:11" s="350" customFormat="1">
      <c r="A307" s="2"/>
      <c r="B307" s="348"/>
      <c r="C307" s="339"/>
      <c r="D307" s="339"/>
      <c r="E307" s="349"/>
      <c r="F307" s="349"/>
      <c r="G307" s="347"/>
      <c r="H307" s="337"/>
      <c r="I307" s="347"/>
      <c r="J307" s="347"/>
      <c r="K307" s="341"/>
    </row>
    <row r="308" spans="1:11" s="350" customFormat="1">
      <c r="A308" s="2"/>
      <c r="B308" s="348"/>
      <c r="C308" s="339"/>
      <c r="D308" s="339"/>
      <c r="E308" s="349"/>
      <c r="F308" s="349"/>
      <c r="G308" s="347"/>
      <c r="H308" s="337"/>
      <c r="I308" s="347"/>
      <c r="J308" s="347"/>
      <c r="K308" s="341"/>
    </row>
    <row r="309" spans="1:11" s="350" customFormat="1">
      <c r="A309" s="2"/>
      <c r="B309" s="348"/>
      <c r="C309" s="339"/>
      <c r="D309" s="339"/>
      <c r="E309" s="349"/>
      <c r="F309" s="349"/>
      <c r="G309" s="347"/>
      <c r="H309" s="337"/>
      <c r="I309" s="347"/>
      <c r="J309" s="347"/>
      <c r="K309" s="341"/>
    </row>
    <row r="310" spans="1:11" s="350" customFormat="1">
      <c r="A310" s="2"/>
      <c r="B310" s="348"/>
      <c r="C310" s="339"/>
      <c r="D310" s="339"/>
      <c r="E310" s="349"/>
      <c r="F310" s="349"/>
      <c r="G310" s="347"/>
      <c r="H310" s="337"/>
      <c r="I310" s="347"/>
      <c r="J310" s="347"/>
      <c r="K310" s="341"/>
    </row>
    <row r="311" spans="1:11" s="350" customFormat="1">
      <c r="A311" s="2"/>
      <c r="B311" s="348"/>
      <c r="C311" s="339"/>
      <c r="D311" s="339"/>
      <c r="E311" s="349"/>
      <c r="F311" s="349"/>
      <c r="G311" s="347"/>
      <c r="H311" s="337"/>
      <c r="I311" s="347"/>
      <c r="J311" s="347"/>
      <c r="K311" s="341"/>
    </row>
    <row r="312" spans="1:11" s="350" customFormat="1">
      <c r="A312" s="2"/>
      <c r="B312" s="348"/>
      <c r="C312" s="339"/>
      <c r="D312" s="339"/>
      <c r="E312" s="349"/>
      <c r="F312" s="349"/>
      <c r="G312" s="347"/>
      <c r="H312" s="337"/>
      <c r="I312" s="347"/>
      <c r="J312" s="347"/>
      <c r="K312" s="341"/>
    </row>
    <row r="313" spans="1:11" s="350" customFormat="1">
      <c r="A313" s="2"/>
      <c r="B313" s="348"/>
      <c r="C313" s="339"/>
      <c r="D313" s="339"/>
      <c r="E313" s="349"/>
      <c r="F313" s="349"/>
      <c r="G313" s="347"/>
      <c r="H313" s="337"/>
      <c r="I313" s="347"/>
      <c r="J313" s="347"/>
      <c r="K313" s="341"/>
    </row>
    <row r="314" spans="1:11" s="350" customFormat="1">
      <c r="A314" s="2"/>
      <c r="B314" s="348"/>
      <c r="C314" s="339"/>
      <c r="D314" s="339"/>
      <c r="E314" s="349"/>
      <c r="F314" s="349"/>
      <c r="G314" s="347"/>
      <c r="H314" s="337"/>
      <c r="I314" s="347"/>
      <c r="J314" s="347"/>
      <c r="K314" s="341"/>
    </row>
    <row r="315" spans="1:11" s="350" customFormat="1">
      <c r="A315" s="2"/>
      <c r="B315" s="348"/>
      <c r="C315" s="339"/>
      <c r="D315" s="339"/>
      <c r="E315" s="349"/>
      <c r="F315" s="349"/>
      <c r="G315" s="347"/>
      <c r="H315" s="337"/>
      <c r="I315" s="347"/>
      <c r="J315" s="347"/>
      <c r="K315" s="341"/>
    </row>
    <row r="316" spans="1:11" s="350" customFormat="1">
      <c r="A316" s="2"/>
      <c r="B316" s="348"/>
      <c r="C316" s="339"/>
      <c r="D316" s="339"/>
      <c r="E316" s="349"/>
      <c r="F316" s="349"/>
      <c r="G316" s="347"/>
      <c r="H316" s="337"/>
      <c r="I316" s="347"/>
      <c r="J316" s="347"/>
      <c r="K316" s="341"/>
    </row>
    <row r="317" spans="1:11" s="350" customFormat="1">
      <c r="A317" s="2"/>
      <c r="B317" s="348"/>
      <c r="C317" s="339"/>
      <c r="D317" s="339"/>
      <c r="E317" s="349"/>
      <c r="F317" s="349"/>
      <c r="G317" s="347"/>
      <c r="H317" s="337"/>
      <c r="I317" s="347"/>
      <c r="J317" s="347"/>
      <c r="K317" s="341"/>
    </row>
    <row r="318" spans="1:11" s="350" customFormat="1">
      <c r="A318" s="2"/>
      <c r="B318" s="348"/>
      <c r="C318" s="339"/>
      <c r="D318" s="339"/>
      <c r="E318" s="349"/>
      <c r="F318" s="349"/>
      <c r="G318" s="347"/>
      <c r="H318" s="337"/>
      <c r="I318" s="347"/>
      <c r="J318" s="347"/>
      <c r="K318" s="341"/>
    </row>
    <row r="319" spans="1:11" s="350" customFormat="1">
      <c r="A319" s="2"/>
      <c r="B319" s="348"/>
      <c r="C319" s="339"/>
      <c r="D319" s="339"/>
      <c r="E319" s="349"/>
      <c r="F319" s="349"/>
      <c r="G319" s="347"/>
      <c r="H319" s="337"/>
      <c r="I319" s="347"/>
      <c r="J319" s="347"/>
      <c r="K319" s="341"/>
    </row>
    <row r="320" spans="1:11" s="350" customFormat="1">
      <c r="A320" s="2"/>
      <c r="B320" s="348"/>
      <c r="C320" s="339"/>
      <c r="D320" s="339"/>
      <c r="E320" s="349"/>
      <c r="F320" s="349"/>
      <c r="G320" s="347"/>
      <c r="H320" s="337"/>
      <c r="I320" s="347"/>
      <c r="J320" s="347"/>
      <c r="K320" s="341"/>
    </row>
    <row r="321" spans="1:11" s="350" customFormat="1">
      <c r="A321" s="2"/>
      <c r="B321" s="348"/>
      <c r="C321" s="339"/>
      <c r="D321" s="339"/>
      <c r="E321" s="349"/>
      <c r="F321" s="349"/>
      <c r="G321" s="347"/>
      <c r="H321" s="337"/>
      <c r="I321" s="347"/>
      <c r="J321" s="347"/>
      <c r="K321" s="341"/>
    </row>
    <row r="322" spans="1:11" s="350" customFormat="1">
      <c r="A322" s="2"/>
      <c r="B322" s="348"/>
      <c r="C322" s="339"/>
      <c r="D322" s="339"/>
      <c r="E322" s="349"/>
      <c r="F322" s="349"/>
      <c r="G322" s="347"/>
      <c r="H322" s="337"/>
      <c r="I322" s="347"/>
      <c r="J322" s="347"/>
      <c r="K322" s="341"/>
    </row>
    <row r="323" spans="1:11" s="350" customFormat="1">
      <c r="A323" s="2"/>
      <c r="B323" s="348"/>
      <c r="C323" s="339"/>
      <c r="D323" s="339"/>
      <c r="E323" s="349"/>
      <c r="F323" s="349"/>
      <c r="G323" s="347"/>
      <c r="H323" s="337"/>
      <c r="I323" s="347"/>
      <c r="J323" s="347"/>
      <c r="K323" s="341"/>
    </row>
    <row r="324" spans="1:11" s="350" customFormat="1">
      <c r="A324" s="2"/>
      <c r="B324" s="348"/>
      <c r="C324" s="339"/>
      <c r="D324" s="339"/>
      <c r="E324" s="349"/>
      <c r="F324" s="349"/>
      <c r="G324" s="347"/>
      <c r="H324" s="337"/>
      <c r="I324" s="347"/>
      <c r="J324" s="347"/>
      <c r="K324" s="341"/>
    </row>
    <row r="325" spans="1:11" s="350" customFormat="1">
      <c r="A325" s="2"/>
      <c r="B325" s="348"/>
      <c r="C325" s="339"/>
      <c r="D325" s="339"/>
      <c r="E325" s="349"/>
      <c r="F325" s="349"/>
      <c r="G325" s="347"/>
      <c r="H325" s="337"/>
      <c r="I325" s="347"/>
      <c r="J325" s="347"/>
      <c r="K325" s="341"/>
    </row>
    <row r="326" spans="1:11" s="350" customFormat="1">
      <c r="A326" s="2"/>
      <c r="B326" s="348"/>
      <c r="C326" s="339"/>
      <c r="D326" s="339"/>
      <c r="E326" s="349"/>
      <c r="F326" s="349"/>
      <c r="G326" s="347"/>
      <c r="H326" s="337"/>
      <c r="I326" s="347"/>
      <c r="J326" s="347"/>
      <c r="K326" s="341"/>
    </row>
    <row r="327" spans="1:11" s="350" customFormat="1">
      <c r="A327" s="2"/>
      <c r="B327" s="348"/>
      <c r="C327" s="339"/>
      <c r="D327" s="339"/>
      <c r="E327" s="349"/>
      <c r="F327" s="349"/>
      <c r="G327" s="347"/>
      <c r="H327" s="337"/>
      <c r="I327" s="347"/>
      <c r="J327" s="347"/>
      <c r="K327" s="341"/>
    </row>
    <row r="328" spans="1:11" s="350" customFormat="1">
      <c r="A328" s="2"/>
      <c r="B328" s="348"/>
      <c r="C328" s="339"/>
      <c r="D328" s="339"/>
      <c r="E328" s="349"/>
      <c r="F328" s="349"/>
      <c r="G328" s="347"/>
      <c r="H328" s="337"/>
      <c r="I328" s="347"/>
      <c r="J328" s="347"/>
      <c r="K328" s="341"/>
    </row>
    <row r="329" spans="1:11" s="350" customFormat="1">
      <c r="A329" s="2"/>
      <c r="B329" s="348"/>
      <c r="C329" s="339"/>
      <c r="D329" s="339"/>
      <c r="E329" s="349"/>
      <c r="F329" s="349"/>
      <c r="G329" s="347"/>
      <c r="H329" s="337"/>
      <c r="I329" s="347"/>
      <c r="J329" s="347"/>
      <c r="K329" s="341"/>
    </row>
    <row r="330" spans="1:11" s="350" customFormat="1">
      <c r="A330" s="2"/>
      <c r="B330" s="348"/>
      <c r="C330" s="339"/>
      <c r="D330" s="339"/>
      <c r="E330" s="349"/>
      <c r="F330" s="349"/>
      <c r="G330" s="347"/>
      <c r="H330" s="337"/>
      <c r="I330" s="347"/>
      <c r="J330" s="347"/>
      <c r="K330" s="341"/>
    </row>
    <row r="331" spans="1:11" s="350" customFormat="1">
      <c r="A331" s="2"/>
      <c r="B331" s="348"/>
      <c r="C331" s="339"/>
      <c r="D331" s="339"/>
      <c r="E331" s="349"/>
      <c r="F331" s="349"/>
      <c r="G331" s="347"/>
      <c r="H331" s="337"/>
      <c r="I331" s="347"/>
      <c r="J331" s="347"/>
      <c r="K331" s="341"/>
    </row>
    <row r="332" spans="1:11" s="350" customFormat="1">
      <c r="A332" s="2"/>
      <c r="B332" s="348"/>
      <c r="C332" s="339"/>
      <c r="D332" s="339"/>
      <c r="E332" s="349"/>
      <c r="F332" s="349"/>
      <c r="G332" s="347"/>
      <c r="H332" s="337"/>
      <c r="I332" s="347"/>
      <c r="J332" s="347"/>
      <c r="K332" s="341"/>
    </row>
    <row r="333" spans="1:11" s="350" customFormat="1">
      <c r="A333" s="2"/>
      <c r="B333" s="348"/>
      <c r="C333" s="339"/>
      <c r="D333" s="339"/>
      <c r="E333" s="349"/>
      <c r="F333" s="349"/>
      <c r="G333" s="347"/>
      <c r="H333" s="337"/>
      <c r="I333" s="347"/>
      <c r="J333" s="347"/>
      <c r="K333" s="341"/>
    </row>
    <row r="334" spans="1:11" s="350" customFormat="1">
      <c r="A334" s="2"/>
      <c r="B334" s="348"/>
      <c r="C334" s="339"/>
      <c r="D334" s="339"/>
      <c r="E334" s="349"/>
      <c r="F334" s="349"/>
      <c r="G334" s="347"/>
      <c r="H334" s="337"/>
      <c r="I334" s="347"/>
      <c r="J334" s="347"/>
      <c r="K334" s="341"/>
    </row>
    <row r="335" spans="1:11" s="350" customFormat="1">
      <c r="A335" s="2"/>
      <c r="B335" s="348"/>
      <c r="C335" s="339"/>
      <c r="D335" s="339"/>
      <c r="E335" s="349"/>
      <c r="F335" s="349"/>
      <c r="G335" s="347"/>
      <c r="H335" s="337"/>
      <c r="I335" s="347"/>
      <c r="J335" s="347"/>
      <c r="K335" s="341"/>
    </row>
    <row r="336" spans="1:11" s="350" customFormat="1">
      <c r="A336" s="2"/>
      <c r="B336" s="348"/>
      <c r="C336" s="339"/>
      <c r="D336" s="339"/>
      <c r="E336" s="349"/>
      <c r="F336" s="349"/>
      <c r="G336" s="347"/>
      <c r="H336" s="337"/>
      <c r="I336" s="347"/>
      <c r="J336" s="347"/>
      <c r="K336" s="341"/>
    </row>
    <row r="337" spans="1:11" s="350" customFormat="1">
      <c r="A337" s="2"/>
      <c r="B337" s="348"/>
      <c r="C337" s="339"/>
      <c r="D337" s="339"/>
      <c r="E337" s="349"/>
      <c r="F337" s="349"/>
      <c r="G337" s="347"/>
      <c r="H337" s="337"/>
      <c r="I337" s="347"/>
      <c r="J337" s="347"/>
      <c r="K337" s="341"/>
    </row>
    <row r="338" spans="1:11" s="350" customFormat="1">
      <c r="A338" s="2"/>
      <c r="B338" s="348"/>
      <c r="C338" s="339"/>
      <c r="D338" s="339"/>
      <c r="E338" s="349"/>
      <c r="F338" s="349"/>
      <c r="G338" s="347"/>
      <c r="H338" s="337"/>
      <c r="I338" s="347"/>
      <c r="J338" s="347"/>
      <c r="K338" s="341"/>
    </row>
    <row r="339" spans="1:11" s="350" customFormat="1">
      <c r="A339" s="2"/>
      <c r="B339" s="348"/>
      <c r="C339" s="339"/>
      <c r="D339" s="339"/>
      <c r="E339" s="349"/>
      <c r="F339" s="349"/>
      <c r="G339" s="347"/>
      <c r="H339" s="337"/>
      <c r="I339" s="347"/>
      <c r="J339" s="347"/>
      <c r="K339" s="341"/>
    </row>
    <row r="340" spans="1:11" s="350" customFormat="1">
      <c r="A340" s="2"/>
      <c r="B340" s="348"/>
      <c r="C340" s="339"/>
      <c r="D340" s="339"/>
      <c r="E340" s="349"/>
      <c r="F340" s="349"/>
      <c r="G340" s="347"/>
      <c r="H340" s="337"/>
      <c r="I340" s="347"/>
      <c r="J340" s="347"/>
      <c r="K340" s="341"/>
    </row>
    <row r="341" spans="1:11" s="350" customFormat="1">
      <c r="A341" s="2"/>
      <c r="B341" s="348"/>
      <c r="C341" s="339"/>
      <c r="D341" s="339"/>
      <c r="E341" s="349"/>
      <c r="F341" s="349"/>
      <c r="G341" s="347"/>
      <c r="H341" s="337"/>
      <c r="I341" s="347"/>
      <c r="J341" s="347"/>
      <c r="K341" s="341"/>
    </row>
    <row r="342" spans="1:11" s="350" customFormat="1">
      <c r="A342" s="2"/>
      <c r="B342" s="348"/>
      <c r="C342" s="339"/>
      <c r="D342" s="339"/>
      <c r="E342" s="349"/>
      <c r="F342" s="349"/>
      <c r="G342" s="347"/>
      <c r="H342" s="337"/>
      <c r="I342" s="347"/>
      <c r="J342" s="347"/>
      <c r="K342" s="341"/>
    </row>
    <row r="343" spans="1:11" s="350" customFormat="1">
      <c r="A343" s="2"/>
      <c r="B343" s="348"/>
      <c r="C343" s="339"/>
      <c r="D343" s="339"/>
      <c r="E343" s="349"/>
      <c r="F343" s="349"/>
      <c r="G343" s="347"/>
      <c r="H343" s="337"/>
      <c r="I343" s="347"/>
      <c r="J343" s="347"/>
      <c r="K343" s="341"/>
    </row>
    <row r="344" spans="1:11" s="350" customFormat="1">
      <c r="A344" s="2"/>
      <c r="B344" s="348"/>
      <c r="C344" s="339"/>
      <c r="D344" s="339"/>
      <c r="E344" s="349"/>
      <c r="F344" s="349"/>
      <c r="G344" s="347"/>
      <c r="H344" s="337"/>
      <c r="I344" s="347"/>
      <c r="J344" s="347"/>
      <c r="K344" s="341"/>
    </row>
    <row r="345" spans="1:11" s="350" customFormat="1">
      <c r="A345" s="2"/>
      <c r="B345" s="348"/>
      <c r="C345" s="339"/>
      <c r="D345" s="339"/>
      <c r="E345" s="349"/>
      <c r="F345" s="349"/>
      <c r="G345" s="347"/>
      <c r="H345" s="337"/>
      <c r="I345" s="347"/>
      <c r="J345" s="347"/>
      <c r="K345" s="341"/>
    </row>
    <row r="346" spans="1:11" s="350" customFormat="1">
      <c r="A346" s="2"/>
      <c r="B346" s="348"/>
      <c r="C346" s="339"/>
      <c r="D346" s="339"/>
      <c r="E346" s="349"/>
      <c r="F346" s="349"/>
      <c r="G346" s="347"/>
      <c r="H346" s="337"/>
      <c r="I346" s="347"/>
      <c r="J346" s="347"/>
      <c r="K346" s="341"/>
    </row>
    <row r="347" spans="1:11" s="350" customFormat="1">
      <c r="A347" s="2"/>
      <c r="B347" s="348"/>
      <c r="C347" s="339"/>
      <c r="D347" s="339"/>
      <c r="E347" s="349"/>
      <c r="F347" s="349"/>
      <c r="G347" s="347"/>
      <c r="H347" s="337"/>
      <c r="I347" s="347"/>
      <c r="J347" s="347"/>
      <c r="K347" s="341"/>
    </row>
    <row r="348" spans="1:11" s="350" customFormat="1">
      <c r="A348" s="2"/>
      <c r="B348" s="348"/>
      <c r="C348" s="339"/>
      <c r="D348" s="339"/>
      <c r="E348" s="349"/>
      <c r="F348" s="349"/>
      <c r="G348" s="347"/>
      <c r="H348" s="337"/>
      <c r="I348" s="347"/>
      <c r="J348" s="347"/>
      <c r="K348" s="341"/>
    </row>
    <row r="349" spans="1:11" s="350" customFormat="1">
      <c r="A349" s="2"/>
      <c r="B349" s="348"/>
      <c r="C349" s="339"/>
      <c r="D349" s="339"/>
      <c r="E349" s="349"/>
      <c r="F349" s="349"/>
      <c r="G349" s="347"/>
      <c r="H349" s="337"/>
      <c r="I349" s="347"/>
      <c r="J349" s="347"/>
      <c r="K349" s="341"/>
    </row>
    <row r="350" spans="1:11" s="350" customFormat="1">
      <c r="A350" s="2"/>
      <c r="B350" s="348"/>
      <c r="C350" s="339"/>
      <c r="D350" s="339"/>
      <c r="E350" s="349"/>
      <c r="F350" s="349"/>
      <c r="G350" s="347"/>
      <c r="H350" s="337"/>
      <c r="I350" s="347"/>
      <c r="J350" s="347"/>
      <c r="K350" s="341"/>
    </row>
    <row r="351" spans="1:11" s="350" customFormat="1">
      <c r="A351" s="2"/>
      <c r="B351" s="348"/>
      <c r="C351" s="339"/>
      <c r="D351" s="339"/>
      <c r="E351" s="349"/>
      <c r="F351" s="349"/>
      <c r="G351" s="347"/>
      <c r="H351" s="337"/>
      <c r="I351" s="347"/>
      <c r="J351" s="347"/>
      <c r="K351" s="341"/>
    </row>
    <row r="352" spans="1:11" s="350" customFormat="1">
      <c r="A352" s="2"/>
      <c r="B352" s="348"/>
      <c r="C352" s="339"/>
      <c r="D352" s="339"/>
      <c r="E352" s="349"/>
      <c r="F352" s="349"/>
      <c r="G352" s="347"/>
      <c r="H352" s="337"/>
      <c r="I352" s="347"/>
      <c r="J352" s="347"/>
      <c r="K352" s="341"/>
    </row>
    <row r="353" spans="1:11" s="350" customFormat="1">
      <c r="A353" s="2"/>
      <c r="B353" s="348"/>
      <c r="C353" s="339"/>
      <c r="D353" s="339"/>
      <c r="E353" s="349"/>
      <c r="F353" s="349"/>
      <c r="G353" s="347"/>
      <c r="H353" s="337"/>
      <c r="I353" s="347"/>
      <c r="J353" s="347"/>
      <c r="K353" s="341"/>
    </row>
    <row r="354" spans="1:11" s="350" customFormat="1">
      <c r="A354" s="2"/>
      <c r="B354" s="348"/>
      <c r="C354" s="339"/>
      <c r="D354" s="339"/>
      <c r="E354" s="349"/>
      <c r="F354" s="349"/>
      <c r="G354" s="347"/>
      <c r="H354" s="337"/>
      <c r="I354" s="347"/>
      <c r="J354" s="347"/>
      <c r="K354" s="341"/>
    </row>
    <row r="355" spans="1:11" s="350" customFormat="1">
      <c r="A355" s="2"/>
      <c r="B355" s="348"/>
      <c r="C355" s="339"/>
      <c r="D355" s="339"/>
      <c r="E355" s="349"/>
      <c r="F355" s="349"/>
      <c r="G355" s="347"/>
      <c r="H355" s="337"/>
      <c r="I355" s="347"/>
      <c r="J355" s="347"/>
      <c r="K355" s="341"/>
    </row>
    <row r="356" spans="1:11" s="350" customFormat="1">
      <c r="A356" s="2"/>
      <c r="B356" s="348"/>
      <c r="C356" s="339"/>
      <c r="D356" s="339"/>
      <c r="E356" s="349"/>
      <c r="F356" s="349"/>
      <c r="G356" s="347"/>
      <c r="H356" s="337"/>
      <c r="I356" s="347"/>
      <c r="J356" s="347"/>
      <c r="K356" s="341"/>
    </row>
    <row r="357" spans="1:11" s="350" customFormat="1">
      <c r="A357" s="2"/>
      <c r="B357" s="348"/>
      <c r="C357" s="339"/>
      <c r="D357" s="339"/>
      <c r="E357" s="349"/>
      <c r="F357" s="349"/>
      <c r="G357" s="347"/>
      <c r="H357" s="337"/>
      <c r="I357" s="347"/>
      <c r="J357" s="347"/>
      <c r="K357" s="341"/>
    </row>
    <row r="358" spans="1:11" s="350" customFormat="1">
      <c r="A358" s="2"/>
      <c r="B358" s="348"/>
      <c r="C358" s="339"/>
      <c r="D358" s="339"/>
      <c r="E358" s="349"/>
      <c r="F358" s="349"/>
      <c r="G358" s="347"/>
      <c r="H358" s="337"/>
      <c r="I358" s="347"/>
      <c r="J358" s="347"/>
      <c r="K358" s="341"/>
    </row>
    <row r="359" spans="1:11" s="350" customFormat="1">
      <c r="A359" s="2"/>
      <c r="B359" s="348"/>
      <c r="C359" s="339"/>
      <c r="D359" s="339"/>
      <c r="E359" s="349"/>
      <c r="F359" s="349"/>
      <c r="G359" s="347"/>
      <c r="H359" s="337"/>
      <c r="I359" s="347"/>
      <c r="J359" s="347"/>
      <c r="K359" s="341"/>
    </row>
    <row r="360" spans="1:11" s="350" customFormat="1">
      <c r="A360" s="2"/>
      <c r="B360" s="348"/>
      <c r="C360" s="339"/>
      <c r="D360" s="339"/>
      <c r="E360" s="349"/>
      <c r="F360" s="349"/>
      <c r="G360" s="347"/>
      <c r="H360" s="337"/>
      <c r="I360" s="347"/>
      <c r="J360" s="347"/>
      <c r="K360" s="341"/>
    </row>
    <row r="361" spans="1:11" s="350" customFormat="1">
      <c r="A361" s="2"/>
      <c r="B361" s="348"/>
      <c r="C361" s="339"/>
      <c r="D361" s="339"/>
      <c r="E361" s="349"/>
      <c r="F361" s="349"/>
      <c r="G361" s="347"/>
      <c r="H361" s="337"/>
      <c r="I361" s="347"/>
      <c r="J361" s="347"/>
      <c r="K361" s="341"/>
    </row>
    <row r="362" spans="1:11" s="350" customFormat="1">
      <c r="A362" s="2"/>
      <c r="B362" s="348"/>
      <c r="C362" s="339"/>
      <c r="D362" s="339"/>
      <c r="E362" s="349"/>
      <c r="F362" s="349"/>
      <c r="G362" s="347"/>
      <c r="H362" s="337"/>
      <c r="I362" s="347"/>
      <c r="J362" s="347"/>
      <c r="K362" s="341"/>
    </row>
    <row r="363" spans="1:11" s="350" customFormat="1">
      <c r="A363" s="2"/>
      <c r="B363" s="348"/>
      <c r="C363" s="339"/>
      <c r="D363" s="339"/>
      <c r="E363" s="349"/>
      <c r="F363" s="349"/>
      <c r="G363" s="347"/>
      <c r="H363" s="337"/>
      <c r="I363" s="347"/>
      <c r="J363" s="347"/>
      <c r="K363" s="341"/>
    </row>
    <row r="364" spans="1:11" s="350" customFormat="1">
      <c r="A364" s="2"/>
      <c r="B364" s="348"/>
      <c r="C364" s="339"/>
      <c r="D364" s="339"/>
      <c r="E364" s="349"/>
      <c r="F364" s="349"/>
      <c r="G364" s="347"/>
      <c r="H364" s="337"/>
      <c r="I364" s="347"/>
      <c r="J364" s="347"/>
      <c r="K364" s="341"/>
    </row>
    <row r="365" spans="1:11" s="350" customFormat="1">
      <c r="A365" s="2"/>
      <c r="B365" s="348"/>
      <c r="C365" s="339"/>
      <c r="D365" s="339"/>
      <c r="E365" s="349"/>
      <c r="F365" s="349"/>
      <c r="G365" s="347"/>
      <c r="H365" s="337"/>
      <c r="I365" s="347"/>
      <c r="J365" s="347"/>
      <c r="K365" s="341"/>
    </row>
    <row r="366" spans="1:11" s="350" customFormat="1">
      <c r="A366" s="2"/>
      <c r="B366" s="348"/>
      <c r="C366" s="339"/>
      <c r="D366" s="339"/>
      <c r="E366" s="349"/>
      <c r="F366" s="349"/>
      <c r="G366" s="347"/>
      <c r="H366" s="337"/>
      <c r="I366" s="347"/>
      <c r="J366" s="347"/>
      <c r="K366" s="341"/>
    </row>
    <row r="367" spans="1:11" s="350" customFormat="1">
      <c r="A367" s="2"/>
      <c r="B367" s="348"/>
      <c r="C367" s="339"/>
      <c r="D367" s="339"/>
      <c r="E367" s="349"/>
      <c r="F367" s="349"/>
      <c r="G367" s="347"/>
      <c r="H367" s="337"/>
      <c r="I367" s="347"/>
      <c r="J367" s="347"/>
      <c r="K367" s="341"/>
    </row>
    <row r="368" spans="1:11" s="350" customFormat="1">
      <c r="A368" s="2"/>
      <c r="B368" s="348"/>
      <c r="C368" s="339"/>
      <c r="D368" s="339"/>
      <c r="E368" s="349"/>
      <c r="F368" s="349"/>
      <c r="G368" s="347"/>
      <c r="H368" s="337"/>
      <c r="I368" s="347"/>
      <c r="J368" s="347"/>
      <c r="K368" s="341"/>
    </row>
    <row r="369" spans="1:11" s="350" customFormat="1">
      <c r="A369" s="2"/>
      <c r="B369" s="348"/>
      <c r="C369" s="339"/>
      <c r="D369" s="339"/>
      <c r="E369" s="349"/>
      <c r="F369" s="349"/>
      <c r="G369" s="347"/>
      <c r="H369" s="337"/>
      <c r="I369" s="347"/>
      <c r="J369" s="347"/>
      <c r="K369" s="341"/>
    </row>
    <row r="370" spans="1:11" s="350" customFormat="1">
      <c r="A370" s="2"/>
      <c r="B370" s="348"/>
      <c r="C370" s="339"/>
      <c r="D370" s="339"/>
      <c r="E370" s="349"/>
      <c r="F370" s="349"/>
      <c r="G370" s="347"/>
      <c r="H370" s="337"/>
      <c r="I370" s="347"/>
      <c r="J370" s="347"/>
      <c r="K370" s="341"/>
    </row>
    <row r="371" spans="1:11" s="350" customFormat="1">
      <c r="A371" s="2"/>
      <c r="B371" s="348"/>
      <c r="C371" s="339"/>
      <c r="D371" s="339"/>
      <c r="E371" s="349"/>
      <c r="F371" s="349"/>
      <c r="G371" s="347"/>
      <c r="H371" s="337"/>
      <c r="I371" s="347"/>
      <c r="J371" s="347"/>
      <c r="K371" s="341"/>
    </row>
    <row r="372" spans="1:11" s="350" customFormat="1">
      <c r="A372" s="2"/>
      <c r="B372" s="348"/>
      <c r="C372" s="339"/>
      <c r="D372" s="339"/>
      <c r="E372" s="349"/>
      <c r="F372" s="349"/>
      <c r="G372" s="347"/>
      <c r="H372" s="337"/>
      <c r="I372" s="347"/>
      <c r="J372" s="347"/>
      <c r="K372" s="341"/>
    </row>
    <row r="373" spans="1:11" s="350" customFormat="1">
      <c r="A373" s="2"/>
      <c r="B373" s="348"/>
      <c r="C373" s="339"/>
      <c r="D373" s="339"/>
      <c r="E373" s="349"/>
      <c r="F373" s="349"/>
      <c r="G373" s="347"/>
      <c r="H373" s="337"/>
      <c r="I373" s="347"/>
      <c r="J373" s="347"/>
      <c r="K373" s="341"/>
    </row>
    <row r="374" spans="1:11" s="350" customFormat="1">
      <c r="A374" s="2"/>
      <c r="B374" s="348"/>
      <c r="C374" s="339"/>
      <c r="D374" s="339"/>
      <c r="E374" s="349"/>
      <c r="F374" s="349"/>
      <c r="G374" s="347"/>
      <c r="H374" s="337"/>
      <c r="I374" s="347"/>
      <c r="J374" s="347"/>
      <c r="K374" s="341"/>
    </row>
    <row r="375" spans="1:11" s="350" customFormat="1">
      <c r="A375" s="2"/>
      <c r="B375" s="348"/>
      <c r="C375" s="339"/>
      <c r="D375" s="339"/>
      <c r="E375" s="349"/>
      <c r="F375" s="349"/>
      <c r="G375" s="347"/>
      <c r="H375" s="337"/>
      <c r="I375" s="347"/>
      <c r="J375" s="347"/>
      <c r="K375" s="341"/>
    </row>
    <row r="376" spans="1:11" s="350" customFormat="1">
      <c r="A376" s="2"/>
      <c r="B376" s="348"/>
      <c r="C376" s="339"/>
      <c r="D376" s="339"/>
      <c r="E376" s="349"/>
      <c r="F376" s="349"/>
      <c r="G376" s="347"/>
      <c r="H376" s="337"/>
      <c r="I376" s="347"/>
      <c r="J376" s="347"/>
      <c r="K376" s="341"/>
    </row>
    <row r="377" spans="1:11" s="350" customFormat="1">
      <c r="A377" s="2"/>
      <c r="B377" s="348"/>
      <c r="C377" s="339"/>
      <c r="D377" s="339"/>
      <c r="E377" s="349"/>
      <c r="F377" s="349"/>
      <c r="G377" s="347"/>
      <c r="H377" s="337"/>
      <c r="I377" s="347"/>
      <c r="J377" s="347"/>
      <c r="K377" s="341"/>
    </row>
    <row r="378" spans="1:11" s="350" customFormat="1">
      <c r="A378" s="2"/>
      <c r="B378" s="348"/>
      <c r="C378" s="339"/>
      <c r="D378" s="339"/>
      <c r="E378" s="349"/>
      <c r="F378" s="349"/>
      <c r="G378" s="347"/>
      <c r="H378" s="337"/>
      <c r="I378" s="347"/>
      <c r="J378" s="347"/>
      <c r="K378" s="341"/>
    </row>
    <row r="379" spans="1:11" s="350" customFormat="1">
      <c r="A379" s="2"/>
      <c r="B379" s="348"/>
      <c r="C379" s="339"/>
      <c r="D379" s="339"/>
      <c r="E379" s="349"/>
      <c r="F379" s="349"/>
      <c r="G379" s="347"/>
      <c r="H379" s="337"/>
      <c r="I379" s="347"/>
      <c r="J379" s="347"/>
      <c r="K379" s="341"/>
    </row>
    <row r="380" spans="1:11" s="350" customFormat="1">
      <c r="A380" s="2"/>
      <c r="B380" s="348"/>
      <c r="C380" s="339"/>
      <c r="D380" s="339"/>
      <c r="E380" s="349"/>
      <c r="F380" s="349"/>
      <c r="G380" s="347"/>
      <c r="H380" s="337"/>
      <c r="I380" s="347"/>
      <c r="J380" s="347"/>
      <c r="K380" s="341"/>
    </row>
    <row r="381" spans="1:11" s="350" customFormat="1">
      <c r="A381" s="2"/>
      <c r="B381" s="348"/>
      <c r="C381" s="339"/>
      <c r="D381" s="339"/>
      <c r="E381" s="349"/>
      <c r="F381" s="349"/>
      <c r="G381" s="347"/>
      <c r="H381" s="337"/>
      <c r="I381" s="347"/>
      <c r="J381" s="347"/>
      <c r="K381" s="341"/>
    </row>
    <row r="382" spans="1:11" s="350" customFormat="1">
      <c r="A382" s="2"/>
      <c r="B382" s="348"/>
      <c r="C382" s="339"/>
      <c r="D382" s="339"/>
      <c r="E382" s="349"/>
      <c r="F382" s="349"/>
      <c r="G382" s="347"/>
      <c r="H382" s="337"/>
      <c r="I382" s="347"/>
      <c r="J382" s="347"/>
      <c r="K382" s="341"/>
    </row>
    <row r="383" spans="1:11" s="350" customFormat="1">
      <c r="A383" s="2"/>
      <c r="B383" s="348"/>
      <c r="C383" s="339"/>
      <c r="D383" s="339"/>
      <c r="E383" s="349"/>
      <c r="F383" s="349"/>
      <c r="G383" s="347"/>
      <c r="H383" s="337"/>
      <c r="I383" s="347"/>
      <c r="J383" s="347"/>
      <c r="K383" s="341"/>
    </row>
    <row r="384" spans="1:11" s="350" customFormat="1">
      <c r="A384" s="2"/>
      <c r="B384" s="348"/>
      <c r="C384" s="339"/>
      <c r="D384" s="339"/>
      <c r="E384" s="349"/>
      <c r="F384" s="349"/>
      <c r="G384" s="347"/>
      <c r="H384" s="337"/>
      <c r="I384" s="347"/>
      <c r="J384" s="347"/>
      <c r="K384" s="341"/>
    </row>
    <row r="385" spans="1:11" s="350" customFormat="1">
      <c r="A385" s="2"/>
      <c r="B385" s="348"/>
      <c r="C385" s="339"/>
      <c r="D385" s="339"/>
      <c r="E385" s="349"/>
      <c r="F385" s="349"/>
      <c r="G385" s="347"/>
      <c r="H385" s="337"/>
      <c r="I385" s="347"/>
      <c r="J385" s="347"/>
      <c r="K385" s="341"/>
    </row>
    <row r="386" spans="1:11" s="350" customFormat="1">
      <c r="A386" s="2"/>
      <c r="B386" s="348"/>
      <c r="C386" s="339"/>
      <c r="D386" s="339"/>
      <c r="E386" s="349"/>
      <c r="F386" s="349"/>
      <c r="G386" s="347"/>
      <c r="H386" s="337"/>
      <c r="I386" s="347"/>
      <c r="J386" s="347"/>
      <c r="K386" s="341"/>
    </row>
    <row r="387" spans="1:11" s="350" customFormat="1">
      <c r="A387" s="2"/>
      <c r="B387" s="348"/>
      <c r="C387" s="339"/>
      <c r="D387" s="339"/>
      <c r="E387" s="349"/>
      <c r="F387" s="349"/>
      <c r="G387" s="347"/>
      <c r="H387" s="337"/>
      <c r="I387" s="347"/>
      <c r="J387" s="347"/>
      <c r="K387" s="341"/>
    </row>
    <row r="388" spans="1:11" s="350" customFormat="1">
      <c r="A388" s="2"/>
      <c r="B388" s="348"/>
      <c r="C388" s="339"/>
      <c r="D388" s="339"/>
      <c r="E388" s="349"/>
      <c r="F388" s="349"/>
      <c r="G388" s="347"/>
      <c r="H388" s="337"/>
      <c r="I388" s="347"/>
      <c r="J388" s="347"/>
      <c r="K388" s="341"/>
    </row>
    <row r="389" spans="1:11" s="350" customFormat="1">
      <c r="A389" s="2"/>
      <c r="B389" s="348"/>
      <c r="C389" s="339"/>
      <c r="D389" s="339"/>
      <c r="E389" s="349"/>
      <c r="F389" s="349"/>
      <c r="G389" s="347"/>
      <c r="H389" s="337"/>
      <c r="I389" s="347"/>
      <c r="J389" s="347"/>
      <c r="K389" s="341"/>
    </row>
    <row r="390" spans="1:11" s="350" customFormat="1">
      <c r="A390" s="2"/>
      <c r="B390" s="348"/>
      <c r="C390" s="339"/>
      <c r="D390" s="339"/>
      <c r="E390" s="349"/>
      <c r="F390" s="349"/>
      <c r="G390" s="347"/>
      <c r="H390" s="337"/>
      <c r="I390" s="347"/>
      <c r="J390" s="347"/>
      <c r="K390" s="341"/>
    </row>
    <row r="391" spans="1:11" s="350" customFormat="1">
      <c r="A391" s="2"/>
      <c r="B391" s="348"/>
      <c r="C391" s="339"/>
      <c r="D391" s="339"/>
      <c r="E391" s="349"/>
      <c r="F391" s="349"/>
      <c r="G391" s="347"/>
      <c r="H391" s="337"/>
      <c r="I391" s="347"/>
      <c r="J391" s="347"/>
      <c r="K391" s="341"/>
    </row>
    <row r="392" spans="1:11" s="350" customFormat="1">
      <c r="A392" s="2"/>
      <c r="B392" s="348"/>
      <c r="C392" s="339"/>
      <c r="D392" s="339"/>
      <c r="E392" s="349"/>
      <c r="F392" s="349"/>
      <c r="G392" s="347"/>
      <c r="H392" s="337"/>
      <c r="I392" s="347"/>
      <c r="J392" s="347"/>
      <c r="K392" s="341"/>
    </row>
    <row r="393" spans="1:11" s="350" customFormat="1">
      <c r="A393" s="2"/>
      <c r="B393" s="348"/>
      <c r="C393" s="339"/>
      <c r="D393" s="339"/>
      <c r="E393" s="349"/>
      <c r="F393" s="349"/>
      <c r="G393" s="347"/>
      <c r="H393" s="337"/>
      <c r="I393" s="347"/>
      <c r="J393" s="347"/>
      <c r="K393" s="341"/>
    </row>
    <row r="394" spans="1:11" s="350" customFormat="1">
      <c r="A394" s="2"/>
      <c r="B394" s="348"/>
      <c r="C394" s="339"/>
      <c r="D394" s="339"/>
      <c r="E394" s="349"/>
      <c r="F394" s="349"/>
      <c r="G394" s="347"/>
      <c r="H394" s="337"/>
      <c r="I394" s="347"/>
      <c r="J394" s="347"/>
      <c r="K394" s="341"/>
    </row>
    <row r="395" spans="1:11" s="350" customFormat="1">
      <c r="A395" s="2"/>
      <c r="B395" s="348"/>
      <c r="C395" s="339"/>
      <c r="D395" s="339"/>
      <c r="E395" s="349"/>
      <c r="F395" s="349"/>
      <c r="G395" s="347"/>
      <c r="H395" s="337"/>
      <c r="I395" s="347"/>
      <c r="J395" s="347"/>
      <c r="K395" s="341"/>
    </row>
    <row r="396" spans="1:11" s="350" customFormat="1">
      <c r="A396" s="2"/>
      <c r="B396" s="348"/>
      <c r="C396" s="339"/>
      <c r="D396" s="339"/>
      <c r="E396" s="349"/>
      <c r="F396" s="349"/>
      <c r="G396" s="347"/>
      <c r="H396" s="337"/>
      <c r="I396" s="347"/>
      <c r="J396" s="347"/>
      <c r="K396" s="341"/>
    </row>
    <row r="397" spans="1:11" s="350" customFormat="1">
      <c r="A397" s="2"/>
      <c r="B397" s="348"/>
      <c r="C397" s="339"/>
      <c r="D397" s="339"/>
      <c r="E397" s="349"/>
      <c r="F397" s="349"/>
      <c r="G397" s="347"/>
      <c r="H397" s="337"/>
      <c r="I397" s="347"/>
      <c r="J397" s="347"/>
      <c r="K397" s="341"/>
    </row>
    <row r="398" spans="1:11" s="350" customFormat="1">
      <c r="A398" s="2"/>
      <c r="B398" s="348"/>
      <c r="C398" s="339"/>
      <c r="D398" s="339"/>
      <c r="E398" s="349"/>
      <c r="F398" s="349"/>
      <c r="G398" s="347"/>
      <c r="H398" s="337"/>
      <c r="I398" s="347"/>
      <c r="J398" s="347"/>
      <c r="K398" s="341"/>
    </row>
    <row r="399" spans="1:11" s="350" customFormat="1">
      <c r="A399" s="2"/>
      <c r="B399" s="348"/>
      <c r="C399" s="339"/>
      <c r="D399" s="339"/>
      <c r="E399" s="349"/>
      <c r="F399" s="349"/>
      <c r="G399" s="347"/>
      <c r="H399" s="337"/>
      <c r="I399" s="347"/>
      <c r="J399" s="347"/>
      <c r="K399" s="341"/>
    </row>
    <row r="400" spans="1:11" s="350" customFormat="1">
      <c r="A400" s="2"/>
      <c r="B400" s="348"/>
      <c r="C400" s="339"/>
      <c r="D400" s="339"/>
      <c r="E400" s="349"/>
      <c r="F400" s="349"/>
      <c r="G400" s="347"/>
      <c r="H400" s="337"/>
      <c r="I400" s="347"/>
      <c r="J400" s="347"/>
      <c r="K400" s="341"/>
    </row>
    <row r="401" spans="1:11" s="350" customFormat="1">
      <c r="A401" s="2"/>
      <c r="B401" s="348"/>
      <c r="C401" s="339"/>
      <c r="D401" s="339"/>
      <c r="E401" s="349"/>
      <c r="F401" s="349"/>
      <c r="G401" s="347"/>
      <c r="H401" s="337"/>
      <c r="I401" s="347"/>
      <c r="J401" s="347"/>
      <c r="K401" s="341"/>
    </row>
    <row r="402" spans="1:11" s="350" customFormat="1">
      <c r="A402" s="2"/>
      <c r="B402" s="348"/>
      <c r="C402" s="339"/>
      <c r="D402" s="339"/>
      <c r="E402" s="349"/>
      <c r="F402" s="349"/>
      <c r="G402" s="347"/>
      <c r="H402" s="337"/>
      <c r="I402" s="347"/>
      <c r="J402" s="347"/>
      <c r="K402" s="341"/>
    </row>
    <row r="403" spans="1:11" s="350" customFormat="1">
      <c r="A403" s="2"/>
      <c r="B403" s="348"/>
      <c r="C403" s="339"/>
      <c r="D403" s="339"/>
      <c r="E403" s="349"/>
      <c r="F403" s="349"/>
      <c r="G403" s="347"/>
      <c r="H403" s="337"/>
      <c r="I403" s="347"/>
      <c r="J403" s="347"/>
      <c r="K403" s="341"/>
    </row>
    <row r="404" spans="1:11" s="350" customFormat="1">
      <c r="A404" s="2"/>
      <c r="B404" s="348"/>
      <c r="C404" s="339"/>
      <c r="D404" s="339"/>
      <c r="E404" s="349"/>
      <c r="F404" s="349"/>
      <c r="G404" s="347"/>
      <c r="H404" s="337"/>
      <c r="I404" s="347"/>
      <c r="J404" s="347"/>
      <c r="K404" s="341"/>
    </row>
    <row r="405" spans="1:11" s="350" customFormat="1">
      <c r="A405" s="2"/>
      <c r="B405" s="348"/>
      <c r="C405" s="339"/>
      <c r="D405" s="339"/>
      <c r="E405" s="349"/>
      <c r="F405" s="349"/>
      <c r="G405" s="347"/>
      <c r="H405" s="337"/>
      <c r="I405" s="347"/>
      <c r="J405" s="347"/>
      <c r="K405" s="341"/>
    </row>
    <row r="406" spans="1:11" s="350" customFormat="1">
      <c r="A406" s="2"/>
      <c r="B406" s="348"/>
      <c r="C406" s="339"/>
      <c r="D406" s="339"/>
      <c r="E406" s="349"/>
      <c r="F406" s="349"/>
      <c r="G406" s="347"/>
      <c r="H406" s="337"/>
      <c r="I406" s="347"/>
      <c r="J406" s="347"/>
      <c r="K406" s="341"/>
    </row>
    <row r="407" spans="1:11" s="350" customFormat="1">
      <c r="A407" s="2"/>
      <c r="B407" s="348"/>
      <c r="C407" s="339"/>
      <c r="D407" s="339"/>
      <c r="E407" s="349"/>
      <c r="F407" s="349"/>
      <c r="G407" s="347"/>
      <c r="H407" s="337"/>
      <c r="I407" s="347"/>
      <c r="J407" s="347"/>
      <c r="K407" s="341"/>
    </row>
    <row r="408" spans="1:11" s="350" customFormat="1">
      <c r="A408" s="2"/>
      <c r="B408" s="348"/>
      <c r="C408" s="339"/>
      <c r="D408" s="339"/>
      <c r="E408" s="349"/>
      <c r="F408" s="349"/>
      <c r="G408" s="347"/>
      <c r="H408" s="337"/>
      <c r="I408" s="347"/>
      <c r="J408" s="347"/>
      <c r="K408" s="341"/>
    </row>
    <row r="409" spans="1:11" s="350" customFormat="1">
      <c r="A409" s="2"/>
      <c r="B409" s="348"/>
      <c r="C409" s="339"/>
      <c r="D409" s="339"/>
      <c r="E409" s="349"/>
      <c r="F409" s="349"/>
      <c r="G409" s="347"/>
      <c r="H409" s="337"/>
      <c r="I409" s="347"/>
      <c r="J409" s="347"/>
      <c r="K409" s="341"/>
    </row>
    <row r="410" spans="1:11" s="350" customFormat="1">
      <c r="A410" s="2"/>
      <c r="B410" s="348"/>
      <c r="C410" s="339"/>
      <c r="D410" s="339"/>
      <c r="E410" s="349"/>
      <c r="F410" s="349"/>
      <c r="G410" s="347"/>
      <c r="H410" s="337"/>
      <c r="I410" s="347"/>
      <c r="J410" s="347"/>
      <c r="K410" s="341"/>
    </row>
    <row r="411" spans="1:11" s="350" customFormat="1">
      <c r="A411" s="2"/>
      <c r="B411" s="348"/>
      <c r="C411" s="339"/>
      <c r="D411" s="339"/>
      <c r="E411" s="349"/>
      <c r="F411" s="349"/>
      <c r="G411" s="347"/>
      <c r="H411" s="337"/>
      <c r="I411" s="347"/>
      <c r="J411" s="347"/>
      <c r="K411" s="341"/>
    </row>
    <row r="412" spans="1:11" s="350" customFormat="1">
      <c r="A412" s="2"/>
      <c r="B412" s="348"/>
      <c r="C412" s="339"/>
      <c r="D412" s="339"/>
      <c r="E412" s="349"/>
      <c r="F412" s="349"/>
      <c r="G412" s="347"/>
      <c r="H412" s="337"/>
      <c r="I412" s="347"/>
      <c r="J412" s="347"/>
      <c r="K412" s="341"/>
    </row>
    <row r="413" spans="1:11" s="350" customFormat="1">
      <c r="A413" s="2"/>
      <c r="B413" s="348"/>
      <c r="C413" s="339"/>
      <c r="D413" s="339"/>
      <c r="E413" s="349"/>
      <c r="F413" s="349"/>
      <c r="G413" s="347"/>
      <c r="H413" s="337"/>
      <c r="I413" s="347"/>
      <c r="J413" s="347"/>
      <c r="K413" s="341"/>
    </row>
    <row r="414" spans="1:11" s="350" customFormat="1">
      <c r="A414" s="2"/>
      <c r="B414" s="348"/>
      <c r="C414" s="339"/>
      <c r="D414" s="339"/>
      <c r="E414" s="349"/>
      <c r="F414" s="349"/>
      <c r="G414" s="347"/>
      <c r="H414" s="337"/>
      <c r="I414" s="347"/>
      <c r="J414" s="347"/>
      <c r="K414" s="341"/>
    </row>
    <row r="415" spans="1:11" s="350" customFormat="1">
      <c r="A415" s="2"/>
      <c r="B415" s="348"/>
      <c r="C415" s="339"/>
      <c r="D415" s="339"/>
      <c r="E415" s="349"/>
      <c r="F415" s="349"/>
      <c r="G415" s="347"/>
      <c r="H415" s="337"/>
      <c r="I415" s="347"/>
      <c r="J415" s="347"/>
      <c r="K415" s="341"/>
    </row>
    <row r="416" spans="1:11" s="350" customFormat="1">
      <c r="A416" s="2"/>
      <c r="B416" s="348"/>
      <c r="C416" s="339"/>
      <c r="D416" s="339"/>
      <c r="E416" s="349"/>
      <c r="F416" s="349"/>
      <c r="G416" s="347"/>
      <c r="H416" s="337"/>
      <c r="I416" s="347"/>
      <c r="J416" s="347"/>
      <c r="K416" s="341"/>
    </row>
    <row r="417" spans="1:11" s="350" customFormat="1">
      <c r="A417" s="2"/>
      <c r="B417" s="348"/>
      <c r="C417" s="339"/>
      <c r="D417" s="339"/>
      <c r="E417" s="349"/>
      <c r="F417" s="349"/>
      <c r="G417" s="347"/>
      <c r="H417" s="337"/>
      <c r="I417" s="347"/>
      <c r="J417" s="347"/>
      <c r="K417" s="341"/>
    </row>
    <row r="418" spans="1:11" s="350" customFormat="1">
      <c r="A418" s="2"/>
      <c r="B418" s="348"/>
      <c r="C418" s="339"/>
      <c r="D418" s="339"/>
      <c r="E418" s="349"/>
      <c r="F418" s="349"/>
      <c r="G418" s="347"/>
      <c r="H418" s="337"/>
      <c r="I418" s="347"/>
      <c r="J418" s="347"/>
      <c r="K418" s="341"/>
    </row>
    <row r="419" spans="1:11" s="350" customFormat="1">
      <c r="A419" s="2"/>
      <c r="B419" s="348"/>
      <c r="C419" s="339"/>
      <c r="D419" s="339"/>
      <c r="E419" s="349"/>
      <c r="F419" s="349"/>
      <c r="G419" s="347"/>
      <c r="H419" s="337"/>
      <c r="I419" s="347"/>
      <c r="J419" s="347"/>
      <c r="K419" s="341"/>
    </row>
    <row r="420" spans="1:11" s="350" customFormat="1">
      <c r="A420" s="2"/>
      <c r="B420" s="348"/>
      <c r="C420" s="339"/>
      <c r="D420" s="339"/>
      <c r="E420" s="349"/>
      <c r="F420" s="349"/>
      <c r="G420" s="347"/>
      <c r="H420" s="337"/>
      <c r="I420" s="347"/>
      <c r="J420" s="347"/>
      <c r="K420" s="341"/>
    </row>
    <row r="421" spans="1:11" s="350" customFormat="1">
      <c r="A421" s="2"/>
      <c r="B421" s="348"/>
      <c r="C421" s="339"/>
      <c r="D421" s="339"/>
      <c r="E421" s="349"/>
      <c r="F421" s="349"/>
      <c r="G421" s="347"/>
      <c r="H421" s="337"/>
      <c r="I421" s="347"/>
      <c r="J421" s="347"/>
      <c r="K421" s="341"/>
    </row>
    <row r="422" spans="1:11" s="350" customFormat="1">
      <c r="A422" s="2"/>
      <c r="B422" s="348"/>
      <c r="C422" s="339"/>
      <c r="D422" s="339"/>
      <c r="E422" s="349"/>
      <c r="F422" s="349"/>
      <c r="G422" s="347"/>
      <c r="H422" s="337"/>
      <c r="I422" s="347"/>
      <c r="J422" s="347"/>
      <c r="K422" s="341"/>
    </row>
    <row r="423" spans="1:11" s="350" customFormat="1">
      <c r="A423" s="2"/>
      <c r="B423" s="348"/>
      <c r="C423" s="339"/>
      <c r="D423" s="339"/>
      <c r="E423" s="349"/>
      <c r="F423" s="349"/>
      <c r="G423" s="347"/>
      <c r="H423" s="337"/>
      <c r="I423" s="347"/>
      <c r="J423" s="347"/>
      <c r="K423" s="341"/>
    </row>
    <row r="424" spans="1:11" s="350" customFormat="1">
      <c r="A424" s="2"/>
      <c r="B424" s="348"/>
      <c r="C424" s="339"/>
      <c r="D424" s="339"/>
      <c r="E424" s="349"/>
      <c r="F424" s="349"/>
      <c r="G424" s="347"/>
      <c r="H424" s="337"/>
      <c r="I424" s="347"/>
      <c r="J424" s="347"/>
      <c r="K424" s="341"/>
    </row>
    <row r="425" spans="1:11" s="350" customFormat="1">
      <c r="A425" s="2"/>
      <c r="B425" s="348"/>
      <c r="C425" s="339"/>
      <c r="D425" s="339"/>
      <c r="E425" s="349"/>
      <c r="F425" s="349"/>
      <c r="G425" s="347"/>
      <c r="H425" s="337"/>
      <c r="I425" s="347"/>
      <c r="J425" s="347"/>
      <c r="K425" s="341"/>
    </row>
    <row r="426" spans="1:11" s="350" customFormat="1">
      <c r="A426" s="2"/>
      <c r="B426" s="348"/>
      <c r="C426" s="339"/>
      <c r="D426" s="339"/>
      <c r="E426" s="349"/>
      <c r="F426" s="349"/>
      <c r="G426" s="347"/>
      <c r="H426" s="337"/>
      <c r="I426" s="347"/>
      <c r="J426" s="347"/>
      <c r="K426" s="341"/>
    </row>
    <row r="427" spans="1:11" s="350" customFormat="1">
      <c r="A427" s="2"/>
      <c r="B427" s="348"/>
      <c r="C427" s="339"/>
      <c r="D427" s="339"/>
      <c r="E427" s="349"/>
      <c r="F427" s="349"/>
      <c r="G427" s="347"/>
      <c r="H427" s="337"/>
      <c r="I427" s="347"/>
      <c r="J427" s="347"/>
      <c r="K427" s="341"/>
    </row>
    <row r="428" spans="1:11" s="350" customFormat="1">
      <c r="A428" s="2"/>
      <c r="B428" s="348"/>
      <c r="C428" s="339"/>
      <c r="D428" s="339"/>
      <c r="E428" s="349"/>
      <c r="F428" s="349"/>
      <c r="G428" s="347"/>
      <c r="H428" s="337"/>
      <c r="I428" s="347"/>
      <c r="J428" s="347"/>
      <c r="K428" s="341"/>
    </row>
    <row r="429" spans="1:11" s="350" customFormat="1">
      <c r="A429" s="2"/>
      <c r="B429" s="348"/>
      <c r="C429" s="339"/>
      <c r="D429" s="339"/>
      <c r="E429" s="349"/>
      <c r="F429" s="349"/>
      <c r="G429" s="347"/>
      <c r="H429" s="337"/>
      <c r="I429" s="347"/>
      <c r="J429" s="347"/>
      <c r="K429" s="341"/>
    </row>
    <row r="430" spans="1:11" s="350" customFormat="1">
      <c r="A430" s="2"/>
      <c r="B430" s="348"/>
      <c r="C430" s="339"/>
      <c r="D430" s="339"/>
      <c r="E430" s="349"/>
      <c r="F430" s="349"/>
      <c r="G430" s="347"/>
      <c r="H430" s="337"/>
      <c r="I430" s="347"/>
      <c r="J430" s="347"/>
      <c r="K430" s="341"/>
    </row>
    <row r="431" spans="1:11" s="350" customFormat="1">
      <c r="A431" s="2"/>
      <c r="B431" s="348"/>
      <c r="C431" s="339"/>
      <c r="D431" s="339"/>
      <c r="E431" s="349"/>
      <c r="F431" s="349"/>
      <c r="G431" s="347"/>
      <c r="H431" s="337"/>
      <c r="I431" s="347"/>
      <c r="J431" s="347"/>
      <c r="K431" s="341"/>
    </row>
    <row r="432" spans="1:11" s="350" customFormat="1">
      <c r="A432" s="2"/>
      <c r="B432" s="348"/>
      <c r="C432" s="339"/>
      <c r="D432" s="339"/>
      <c r="E432" s="349"/>
      <c r="F432" s="349"/>
      <c r="G432" s="347"/>
      <c r="H432" s="337"/>
      <c r="I432" s="347"/>
      <c r="J432" s="347"/>
      <c r="K432" s="341"/>
    </row>
    <row r="433" spans="1:11" s="350" customFormat="1">
      <c r="A433" s="2"/>
      <c r="B433" s="348"/>
      <c r="C433" s="339"/>
      <c r="D433" s="339"/>
      <c r="E433" s="349"/>
      <c r="F433" s="349"/>
      <c r="G433" s="347"/>
      <c r="H433" s="337"/>
      <c r="I433" s="347"/>
      <c r="J433" s="347"/>
      <c r="K433" s="341"/>
    </row>
    <row r="434" spans="1:11" s="350" customFormat="1">
      <c r="A434" s="2"/>
      <c r="B434" s="348"/>
      <c r="C434" s="339"/>
      <c r="D434" s="339"/>
      <c r="E434" s="349"/>
      <c r="F434" s="349"/>
      <c r="G434" s="347"/>
      <c r="H434" s="337"/>
      <c r="I434" s="347"/>
      <c r="J434" s="347"/>
      <c r="K434" s="341"/>
    </row>
    <row r="435" spans="1:11" s="350" customFormat="1">
      <c r="A435" s="2"/>
      <c r="B435" s="348"/>
      <c r="C435" s="339"/>
      <c r="D435" s="339"/>
      <c r="E435" s="349"/>
      <c r="F435" s="349"/>
      <c r="G435" s="347"/>
      <c r="H435" s="337"/>
      <c r="I435" s="347"/>
      <c r="J435" s="347"/>
      <c r="K435" s="341"/>
    </row>
    <row r="436" spans="1:11" s="350" customFormat="1">
      <c r="A436" s="2"/>
      <c r="B436" s="348"/>
      <c r="C436" s="339"/>
      <c r="D436" s="339"/>
      <c r="E436" s="349"/>
      <c r="F436" s="349"/>
      <c r="G436" s="347"/>
      <c r="H436" s="337"/>
      <c r="I436" s="347"/>
      <c r="J436" s="347"/>
      <c r="K436" s="341"/>
    </row>
    <row r="437" spans="1:11" s="350" customFormat="1">
      <c r="A437" s="2"/>
      <c r="B437" s="348"/>
      <c r="C437" s="339"/>
      <c r="D437" s="339"/>
      <c r="E437" s="349"/>
      <c r="F437" s="349"/>
      <c r="G437" s="347"/>
      <c r="H437" s="337"/>
      <c r="I437" s="347"/>
      <c r="J437" s="347"/>
      <c r="K437" s="341"/>
    </row>
    <row r="438" spans="1:11" s="350" customFormat="1">
      <c r="A438" s="2"/>
      <c r="B438" s="348"/>
      <c r="C438" s="339"/>
      <c r="D438" s="339"/>
      <c r="E438" s="349"/>
      <c r="F438" s="349"/>
      <c r="G438" s="347"/>
      <c r="H438" s="337"/>
      <c r="I438" s="347"/>
      <c r="J438" s="347"/>
      <c r="K438" s="341"/>
    </row>
    <row r="439" spans="1:11" s="350" customFormat="1">
      <c r="A439" s="2"/>
      <c r="B439" s="348"/>
      <c r="C439" s="339"/>
      <c r="D439" s="339"/>
      <c r="E439" s="349"/>
      <c r="F439" s="349"/>
      <c r="G439" s="347"/>
      <c r="H439" s="337"/>
      <c r="I439" s="347"/>
      <c r="J439" s="347"/>
      <c r="K439" s="341"/>
    </row>
    <row r="440" spans="1:11" s="350" customFormat="1">
      <c r="A440" s="2"/>
      <c r="B440" s="348"/>
      <c r="C440" s="339"/>
      <c r="D440" s="339"/>
      <c r="E440" s="349"/>
      <c r="F440" s="349"/>
      <c r="G440" s="347"/>
      <c r="H440" s="337"/>
      <c r="I440" s="347"/>
      <c r="J440" s="347"/>
      <c r="K440" s="341"/>
    </row>
    <row r="441" spans="1:11" s="350" customFormat="1">
      <c r="A441" s="2"/>
      <c r="B441" s="348"/>
      <c r="C441" s="339"/>
      <c r="D441" s="339"/>
      <c r="E441" s="349"/>
      <c r="F441" s="349"/>
      <c r="G441" s="347"/>
      <c r="H441" s="337"/>
      <c r="I441" s="347"/>
      <c r="J441" s="347"/>
      <c r="K441" s="341"/>
    </row>
    <row r="442" spans="1:11" s="350" customFormat="1">
      <c r="A442" s="2"/>
      <c r="B442" s="348"/>
      <c r="C442" s="339"/>
      <c r="D442" s="339"/>
      <c r="E442" s="349"/>
      <c r="F442" s="349"/>
      <c r="G442" s="347"/>
      <c r="H442" s="337"/>
      <c r="I442" s="347"/>
      <c r="J442" s="347"/>
      <c r="K442" s="341"/>
    </row>
    <row r="443" spans="1:11" s="350" customFormat="1">
      <c r="A443" s="2"/>
      <c r="B443" s="348"/>
      <c r="C443" s="339"/>
      <c r="D443" s="339"/>
      <c r="E443" s="349"/>
      <c r="F443" s="349"/>
      <c r="G443" s="347"/>
      <c r="H443" s="337"/>
      <c r="I443" s="347"/>
      <c r="J443" s="347"/>
      <c r="K443" s="341"/>
    </row>
    <row r="444" spans="1:11" s="350" customFormat="1">
      <c r="A444" s="2"/>
      <c r="B444" s="348"/>
      <c r="C444" s="339"/>
      <c r="D444" s="339"/>
      <c r="E444" s="349"/>
      <c r="F444" s="349"/>
      <c r="G444" s="347"/>
      <c r="H444" s="337"/>
      <c r="I444" s="347"/>
      <c r="J444" s="347"/>
      <c r="K444" s="341"/>
    </row>
    <row r="445" spans="1:11" s="350" customFormat="1">
      <c r="A445" s="2"/>
      <c r="B445" s="348"/>
      <c r="C445" s="339"/>
      <c r="D445" s="339"/>
      <c r="E445" s="349"/>
      <c r="F445" s="349"/>
      <c r="G445" s="347"/>
      <c r="H445" s="337"/>
      <c r="I445" s="347"/>
      <c r="J445" s="347"/>
      <c r="K445" s="341"/>
    </row>
    <row r="446" spans="1:11" s="350" customFormat="1">
      <c r="A446" s="2"/>
      <c r="B446" s="348"/>
      <c r="C446" s="339"/>
      <c r="D446" s="339"/>
      <c r="E446" s="349"/>
      <c r="F446" s="349"/>
      <c r="G446" s="347"/>
      <c r="H446" s="337"/>
      <c r="I446" s="347"/>
      <c r="J446" s="347"/>
      <c r="K446" s="341"/>
    </row>
    <row r="447" spans="1:11" s="350" customFormat="1">
      <c r="A447" s="2"/>
      <c r="B447" s="348"/>
      <c r="C447" s="339"/>
      <c r="D447" s="339"/>
      <c r="E447" s="349"/>
      <c r="F447" s="349"/>
      <c r="G447" s="347"/>
      <c r="H447" s="337"/>
      <c r="I447" s="347"/>
      <c r="J447" s="347"/>
      <c r="K447" s="341"/>
    </row>
    <row r="448" spans="1:11" s="350" customFormat="1">
      <c r="A448" s="2"/>
      <c r="B448" s="348"/>
      <c r="C448" s="339"/>
      <c r="D448" s="339"/>
      <c r="E448" s="349"/>
      <c r="F448" s="349"/>
      <c r="G448" s="347"/>
      <c r="H448" s="337"/>
      <c r="I448" s="347"/>
      <c r="J448" s="347"/>
      <c r="K448" s="341"/>
    </row>
    <row r="449" spans="1:11" s="350" customFormat="1">
      <c r="A449" s="2"/>
      <c r="B449" s="348"/>
      <c r="C449" s="339"/>
      <c r="D449" s="339"/>
      <c r="E449" s="349"/>
      <c r="F449" s="349"/>
      <c r="G449" s="347"/>
      <c r="H449" s="337"/>
      <c r="I449" s="347"/>
      <c r="J449" s="347"/>
      <c r="K449" s="341"/>
    </row>
    <row r="450" spans="1:11" s="350" customFormat="1">
      <c r="A450" s="2"/>
      <c r="B450" s="348"/>
      <c r="C450" s="339"/>
      <c r="D450" s="339"/>
      <c r="E450" s="349"/>
      <c r="F450" s="349"/>
      <c r="G450" s="347"/>
      <c r="H450" s="337"/>
      <c r="I450" s="347"/>
      <c r="J450" s="347"/>
      <c r="K450" s="341"/>
    </row>
    <row r="451" spans="1:11" s="350" customFormat="1">
      <c r="A451" s="2"/>
      <c r="B451" s="348"/>
      <c r="C451" s="339"/>
      <c r="D451" s="339"/>
      <c r="E451" s="349"/>
      <c r="F451" s="349"/>
      <c r="G451" s="347"/>
      <c r="H451" s="337"/>
      <c r="I451" s="347"/>
      <c r="J451" s="347"/>
      <c r="K451" s="341"/>
    </row>
    <row r="452" spans="1:11" s="350" customFormat="1">
      <c r="A452" s="2"/>
      <c r="B452" s="348"/>
      <c r="C452" s="339"/>
      <c r="D452" s="339"/>
      <c r="E452" s="349"/>
      <c r="F452" s="349"/>
      <c r="G452" s="347"/>
      <c r="H452" s="337"/>
      <c r="I452" s="347"/>
      <c r="J452" s="347"/>
      <c r="K452" s="341"/>
    </row>
    <row r="453" spans="1:11" s="350" customFormat="1">
      <c r="A453" s="2"/>
      <c r="B453" s="348"/>
      <c r="C453" s="339"/>
      <c r="D453" s="339"/>
      <c r="E453" s="349"/>
      <c r="F453" s="349"/>
      <c r="G453" s="347"/>
      <c r="H453" s="337"/>
      <c r="I453" s="347"/>
      <c r="J453" s="347"/>
      <c r="K453" s="341"/>
    </row>
    <row r="454" spans="1:11" s="350" customFormat="1">
      <c r="A454" s="2"/>
      <c r="B454" s="348"/>
      <c r="C454" s="339"/>
      <c r="D454" s="339"/>
      <c r="E454" s="349"/>
      <c r="F454" s="349"/>
      <c r="G454" s="347"/>
      <c r="H454" s="337"/>
      <c r="I454" s="347"/>
      <c r="J454" s="347"/>
      <c r="K454" s="341"/>
    </row>
    <row r="455" spans="1:11" s="350" customFormat="1">
      <c r="A455" s="2"/>
      <c r="B455" s="348"/>
      <c r="C455" s="339"/>
      <c r="D455" s="339"/>
      <c r="E455" s="349"/>
      <c r="F455" s="349"/>
      <c r="G455" s="347"/>
      <c r="H455" s="337"/>
      <c r="I455" s="347"/>
      <c r="J455" s="347"/>
      <c r="K455" s="341"/>
    </row>
    <row r="456" spans="1:11" s="350" customFormat="1">
      <c r="A456" s="2"/>
      <c r="B456" s="348"/>
      <c r="C456" s="339"/>
      <c r="D456" s="339"/>
      <c r="E456" s="349"/>
      <c r="F456" s="349"/>
      <c r="G456" s="347"/>
      <c r="H456" s="337"/>
      <c r="I456" s="347"/>
      <c r="J456" s="347"/>
      <c r="K456" s="341"/>
    </row>
    <row r="457" spans="1:11" s="350" customFormat="1">
      <c r="A457" s="2"/>
      <c r="B457" s="348"/>
      <c r="C457" s="339"/>
      <c r="D457" s="339"/>
      <c r="E457" s="349"/>
      <c r="F457" s="349"/>
      <c r="G457" s="347"/>
      <c r="H457" s="337"/>
      <c r="I457" s="347"/>
      <c r="J457" s="347"/>
      <c r="K457" s="341"/>
    </row>
    <row r="458" spans="1:11" s="350" customFormat="1">
      <c r="A458" s="2"/>
      <c r="B458" s="348"/>
      <c r="C458" s="339"/>
      <c r="D458" s="339"/>
      <c r="E458" s="349"/>
      <c r="F458" s="349"/>
      <c r="G458" s="347"/>
      <c r="H458" s="337"/>
      <c r="I458" s="347"/>
      <c r="J458" s="347"/>
      <c r="K458" s="341"/>
    </row>
    <row r="459" spans="1:11" s="350" customFormat="1">
      <c r="A459" s="2"/>
      <c r="B459" s="348"/>
      <c r="C459" s="339"/>
      <c r="D459" s="339"/>
      <c r="E459" s="349"/>
      <c r="F459" s="349"/>
      <c r="G459" s="347"/>
      <c r="H459" s="337"/>
      <c r="I459" s="347"/>
      <c r="J459" s="347"/>
      <c r="K459" s="341"/>
    </row>
    <row r="460" spans="1:11" s="350" customFormat="1">
      <c r="A460" s="2"/>
      <c r="B460" s="348"/>
      <c r="C460" s="339"/>
      <c r="D460" s="339"/>
      <c r="E460" s="349"/>
      <c r="F460" s="349"/>
      <c r="G460" s="347"/>
      <c r="H460" s="337"/>
      <c r="I460" s="347"/>
      <c r="J460" s="347"/>
      <c r="K460" s="341"/>
    </row>
    <row r="461" spans="1:11" s="350" customFormat="1">
      <c r="A461" s="2"/>
      <c r="B461" s="348"/>
      <c r="C461" s="339"/>
      <c r="D461" s="339"/>
      <c r="E461" s="349"/>
      <c r="F461" s="349"/>
      <c r="G461" s="347"/>
      <c r="H461" s="337"/>
      <c r="I461" s="347"/>
      <c r="J461" s="347"/>
      <c r="K461" s="341"/>
    </row>
    <row r="462" spans="1:11" s="350" customFormat="1">
      <c r="A462" s="2"/>
      <c r="B462" s="348"/>
      <c r="C462" s="339"/>
      <c r="D462" s="339"/>
      <c r="E462" s="349"/>
      <c r="F462" s="349"/>
      <c r="G462" s="347"/>
      <c r="H462" s="337"/>
      <c r="I462" s="347"/>
      <c r="J462" s="347"/>
      <c r="K462" s="341"/>
    </row>
    <row r="463" spans="1:11" s="350" customFormat="1">
      <c r="A463" s="2"/>
      <c r="B463" s="348"/>
      <c r="C463" s="339"/>
      <c r="D463" s="339"/>
      <c r="E463" s="349"/>
      <c r="F463" s="349"/>
      <c r="G463" s="347"/>
      <c r="H463" s="337"/>
      <c r="I463" s="347"/>
      <c r="J463" s="347"/>
      <c r="K463" s="341"/>
    </row>
    <row r="464" spans="1:11" s="350" customFormat="1">
      <c r="A464" s="2"/>
      <c r="B464" s="348"/>
      <c r="C464" s="339"/>
      <c r="D464" s="339"/>
      <c r="E464" s="349"/>
      <c r="F464" s="349"/>
      <c r="G464" s="347"/>
      <c r="H464" s="337"/>
      <c r="I464" s="347"/>
      <c r="J464" s="347"/>
      <c r="K464" s="341"/>
    </row>
    <row r="465" spans="1:11" s="350" customFormat="1">
      <c r="A465" s="2"/>
      <c r="B465" s="348"/>
      <c r="C465" s="339"/>
      <c r="D465" s="339"/>
      <c r="E465" s="349"/>
      <c r="F465" s="349"/>
      <c r="G465" s="347"/>
      <c r="H465" s="337"/>
      <c r="I465" s="347"/>
      <c r="J465" s="347"/>
      <c r="K465" s="341"/>
    </row>
    <row r="466" spans="1:11" s="350" customFormat="1">
      <c r="A466" s="2"/>
      <c r="B466" s="348"/>
      <c r="C466" s="339"/>
      <c r="D466" s="339"/>
      <c r="E466" s="349"/>
      <c r="F466" s="349"/>
      <c r="G466" s="347"/>
      <c r="H466" s="337"/>
      <c r="I466" s="347"/>
      <c r="J466" s="347"/>
      <c r="K466" s="341"/>
    </row>
    <row r="467" spans="1:11" s="350" customFormat="1">
      <c r="A467" s="2"/>
      <c r="B467" s="348"/>
      <c r="C467" s="339"/>
      <c r="D467" s="339"/>
      <c r="E467" s="349"/>
      <c r="F467" s="349"/>
      <c r="G467" s="347"/>
      <c r="H467" s="337"/>
      <c r="I467" s="347"/>
      <c r="J467" s="347"/>
      <c r="K467" s="341"/>
    </row>
    <row r="468" spans="1:11" s="350" customFormat="1">
      <c r="A468" s="2"/>
      <c r="B468" s="348"/>
      <c r="C468" s="339"/>
      <c r="D468" s="339"/>
      <c r="E468" s="349"/>
      <c r="F468" s="349"/>
      <c r="G468" s="347"/>
      <c r="H468" s="337"/>
      <c r="I468" s="347"/>
      <c r="J468" s="347"/>
      <c r="K468" s="341"/>
    </row>
    <row r="469" spans="1:11" s="350" customFormat="1">
      <c r="A469" s="2"/>
      <c r="B469" s="348"/>
      <c r="C469" s="339"/>
      <c r="D469" s="339"/>
      <c r="E469" s="349"/>
      <c r="F469" s="349"/>
      <c r="G469" s="347"/>
      <c r="H469" s="337"/>
      <c r="I469" s="347"/>
      <c r="J469" s="347"/>
      <c r="K469" s="341"/>
    </row>
    <row r="470" spans="1:11" s="350" customFormat="1">
      <c r="A470" s="2"/>
      <c r="B470" s="348"/>
      <c r="C470" s="339"/>
      <c r="D470" s="339"/>
      <c r="E470" s="349"/>
      <c r="F470" s="349"/>
      <c r="G470" s="347"/>
      <c r="H470" s="337"/>
      <c r="I470" s="347"/>
      <c r="J470" s="347"/>
      <c r="K470" s="341"/>
    </row>
    <row r="471" spans="1:11" s="350" customFormat="1">
      <c r="A471" s="2"/>
      <c r="B471" s="348"/>
      <c r="C471" s="339"/>
      <c r="D471" s="339"/>
      <c r="E471" s="349"/>
      <c r="F471" s="349"/>
      <c r="G471" s="347"/>
      <c r="H471" s="337"/>
      <c r="I471" s="347"/>
      <c r="J471" s="347"/>
      <c r="K471" s="341"/>
    </row>
    <row r="472" spans="1:11" s="350" customFormat="1">
      <c r="A472" s="2"/>
      <c r="B472" s="348"/>
      <c r="C472" s="339"/>
      <c r="D472" s="339"/>
      <c r="E472" s="349"/>
      <c r="F472" s="349"/>
      <c r="G472" s="347"/>
      <c r="H472" s="337"/>
      <c r="I472" s="347"/>
      <c r="J472" s="347"/>
      <c r="K472" s="341"/>
    </row>
    <row r="473" spans="1:11" s="350" customFormat="1">
      <c r="A473" s="2"/>
      <c r="B473" s="348"/>
      <c r="C473" s="339"/>
      <c r="D473" s="339"/>
      <c r="E473" s="349"/>
      <c r="F473" s="349"/>
      <c r="G473" s="347"/>
      <c r="H473" s="337"/>
      <c r="I473" s="347"/>
      <c r="J473" s="347"/>
      <c r="K473" s="341"/>
    </row>
    <row r="474" spans="1:11" s="350" customFormat="1">
      <c r="A474" s="2"/>
      <c r="B474" s="348"/>
      <c r="C474" s="339"/>
      <c r="D474" s="339"/>
      <c r="E474" s="349"/>
      <c r="F474" s="349"/>
      <c r="G474" s="347"/>
      <c r="H474" s="337"/>
      <c r="I474" s="347"/>
      <c r="J474" s="347"/>
      <c r="K474" s="341"/>
    </row>
    <row r="475" spans="1:11" s="350" customFormat="1">
      <c r="A475" s="2"/>
      <c r="B475" s="348"/>
      <c r="C475" s="339"/>
      <c r="D475" s="339"/>
      <c r="E475" s="349"/>
      <c r="F475" s="349"/>
      <c r="G475" s="347"/>
      <c r="H475" s="337"/>
      <c r="I475" s="347"/>
      <c r="J475" s="347"/>
      <c r="K475" s="341"/>
    </row>
    <row r="476" spans="1:11" s="350" customFormat="1">
      <c r="A476" s="2"/>
      <c r="B476" s="348"/>
      <c r="C476" s="339"/>
      <c r="D476" s="339"/>
      <c r="E476" s="349"/>
      <c r="F476" s="349"/>
      <c r="G476" s="347"/>
      <c r="H476" s="337"/>
      <c r="I476" s="347"/>
      <c r="J476" s="347"/>
      <c r="K476" s="341"/>
    </row>
    <row r="477" spans="1:11" s="350" customFormat="1">
      <c r="A477" s="2"/>
      <c r="B477" s="348"/>
      <c r="C477" s="339"/>
      <c r="D477" s="339"/>
      <c r="E477" s="349"/>
      <c r="F477" s="349"/>
      <c r="G477" s="347"/>
      <c r="H477" s="337"/>
      <c r="I477" s="347"/>
      <c r="J477" s="347"/>
      <c r="K477" s="341"/>
    </row>
    <row r="478" spans="1:11" s="350" customFormat="1">
      <c r="A478" s="2"/>
      <c r="B478" s="348"/>
      <c r="C478" s="339"/>
      <c r="D478" s="339"/>
      <c r="E478" s="349"/>
      <c r="F478" s="349"/>
      <c r="G478" s="347"/>
      <c r="H478" s="337"/>
      <c r="I478" s="347"/>
      <c r="J478" s="347"/>
      <c r="K478" s="341"/>
    </row>
    <row r="479" spans="1:11" s="350" customFormat="1">
      <c r="A479" s="2"/>
      <c r="B479" s="348"/>
      <c r="C479" s="339"/>
      <c r="D479" s="339"/>
      <c r="E479" s="349"/>
      <c r="F479" s="349"/>
      <c r="G479" s="347"/>
      <c r="H479" s="337"/>
      <c r="I479" s="347"/>
      <c r="J479" s="347"/>
      <c r="K479" s="341"/>
    </row>
    <row r="480" spans="1:11" s="350" customFormat="1">
      <c r="A480" s="2"/>
      <c r="B480" s="348"/>
      <c r="C480" s="339"/>
      <c r="D480" s="339"/>
      <c r="E480" s="349"/>
      <c r="F480" s="349"/>
      <c r="G480" s="347"/>
      <c r="H480" s="337"/>
      <c r="I480" s="347"/>
      <c r="J480" s="347"/>
      <c r="K480" s="341"/>
    </row>
    <row r="481" spans="1:11" s="350" customFormat="1">
      <c r="A481" s="2"/>
      <c r="B481" s="348"/>
      <c r="C481" s="339"/>
      <c r="D481" s="339"/>
      <c r="E481" s="349"/>
      <c r="F481" s="349"/>
      <c r="G481" s="347"/>
      <c r="H481" s="337"/>
      <c r="I481" s="347"/>
      <c r="J481" s="347"/>
      <c r="K481" s="341"/>
    </row>
    <row r="482" spans="1:11" s="350" customFormat="1">
      <c r="A482" s="2"/>
      <c r="B482" s="348"/>
      <c r="C482" s="339"/>
      <c r="D482" s="339"/>
      <c r="E482" s="349"/>
      <c r="F482" s="349"/>
      <c r="G482" s="347"/>
      <c r="H482" s="337"/>
      <c r="I482" s="347"/>
      <c r="J482" s="347"/>
      <c r="K482" s="341"/>
    </row>
    <row r="483" spans="1:11" s="350" customFormat="1">
      <c r="A483" s="2"/>
      <c r="B483" s="348"/>
      <c r="C483" s="339"/>
      <c r="D483" s="339"/>
      <c r="E483" s="349"/>
      <c r="F483" s="349"/>
      <c r="G483" s="347"/>
      <c r="H483" s="337"/>
      <c r="I483" s="347"/>
      <c r="J483" s="347"/>
      <c r="K483" s="341"/>
    </row>
    <row r="484" spans="1:11" s="350" customFormat="1">
      <c r="A484" s="2"/>
      <c r="B484" s="348"/>
      <c r="C484" s="339"/>
      <c r="D484" s="339"/>
      <c r="E484" s="349"/>
      <c r="F484" s="349"/>
      <c r="G484" s="347"/>
      <c r="H484" s="337"/>
      <c r="I484" s="347"/>
      <c r="J484" s="347"/>
      <c r="K484" s="341"/>
    </row>
    <row r="485" spans="1:11" s="350" customFormat="1">
      <c r="A485" s="2"/>
      <c r="B485" s="348"/>
      <c r="C485" s="339"/>
      <c r="D485" s="339"/>
      <c r="E485" s="349"/>
      <c r="F485" s="349"/>
      <c r="G485" s="347"/>
      <c r="H485" s="337"/>
      <c r="I485" s="347"/>
      <c r="J485" s="347"/>
      <c r="K485" s="341"/>
    </row>
    <row r="486" spans="1:11" s="350" customFormat="1">
      <c r="A486" s="2"/>
      <c r="B486" s="348"/>
      <c r="C486" s="339"/>
      <c r="D486" s="339"/>
      <c r="E486" s="349"/>
      <c r="F486" s="349"/>
      <c r="G486" s="347"/>
      <c r="H486" s="337"/>
      <c r="I486" s="347"/>
      <c r="J486" s="347"/>
      <c r="K486" s="341"/>
    </row>
    <row r="487" spans="1:11" s="350" customFormat="1">
      <c r="A487" s="2"/>
      <c r="B487" s="348"/>
      <c r="C487" s="339"/>
      <c r="D487" s="339"/>
      <c r="E487" s="349"/>
      <c r="F487" s="349"/>
      <c r="G487" s="347"/>
      <c r="H487" s="337"/>
      <c r="I487" s="347"/>
      <c r="J487" s="347"/>
      <c r="K487" s="341"/>
    </row>
    <row r="488" spans="1:11" s="350" customFormat="1">
      <c r="A488" s="2"/>
      <c r="B488" s="348"/>
      <c r="C488" s="339"/>
      <c r="D488" s="339"/>
      <c r="E488" s="349"/>
      <c r="F488" s="349"/>
      <c r="G488" s="347"/>
      <c r="H488" s="337"/>
      <c r="I488" s="347"/>
      <c r="J488" s="347"/>
      <c r="K488" s="341"/>
    </row>
    <row r="489" spans="1:11" s="350" customFormat="1">
      <c r="A489" s="2"/>
      <c r="B489" s="348"/>
      <c r="C489" s="339"/>
      <c r="D489" s="339"/>
      <c r="E489" s="349"/>
      <c r="F489" s="349"/>
      <c r="G489" s="347"/>
      <c r="H489" s="337"/>
      <c r="I489" s="347"/>
      <c r="J489" s="347"/>
      <c r="K489" s="341"/>
    </row>
    <row r="490" spans="1:11" s="350" customFormat="1">
      <c r="A490" s="2"/>
      <c r="B490" s="348"/>
      <c r="C490" s="339"/>
      <c r="D490" s="339"/>
      <c r="E490" s="349"/>
      <c r="F490" s="349"/>
      <c r="G490" s="347"/>
      <c r="H490" s="337"/>
      <c r="I490" s="347"/>
      <c r="J490" s="347"/>
      <c r="K490" s="341"/>
    </row>
    <row r="491" spans="1:11" s="350" customFormat="1">
      <c r="A491" s="2"/>
      <c r="B491" s="348"/>
      <c r="C491" s="339"/>
      <c r="D491" s="339"/>
      <c r="E491" s="349"/>
      <c r="F491" s="349"/>
      <c r="G491" s="347"/>
      <c r="H491" s="337"/>
      <c r="I491" s="347"/>
      <c r="J491" s="347"/>
      <c r="K491" s="341"/>
    </row>
    <row r="492" spans="1:11" s="350" customFormat="1">
      <c r="A492" s="2"/>
      <c r="B492" s="348"/>
      <c r="C492" s="339"/>
      <c r="D492" s="339"/>
      <c r="E492" s="349"/>
      <c r="F492" s="349"/>
      <c r="G492" s="347"/>
      <c r="H492" s="337"/>
      <c r="I492" s="347"/>
      <c r="J492" s="347"/>
      <c r="K492" s="341"/>
    </row>
    <row r="493" spans="1:11" s="350" customFormat="1">
      <c r="A493" s="2"/>
      <c r="B493" s="348"/>
      <c r="C493" s="339"/>
      <c r="D493" s="339"/>
      <c r="E493" s="349"/>
      <c r="F493" s="349"/>
      <c r="G493" s="347"/>
      <c r="H493" s="337"/>
      <c r="I493" s="347"/>
      <c r="J493" s="347"/>
      <c r="K493" s="341"/>
    </row>
    <row r="494" spans="1:11" s="350" customFormat="1">
      <c r="A494" s="2"/>
      <c r="B494" s="348"/>
      <c r="C494" s="339"/>
      <c r="D494" s="339"/>
      <c r="E494" s="349"/>
      <c r="F494" s="349"/>
      <c r="G494" s="347"/>
      <c r="H494" s="337"/>
      <c r="I494" s="347"/>
      <c r="J494" s="347"/>
      <c r="K494" s="341"/>
    </row>
    <row r="495" spans="1:11" s="350" customFormat="1">
      <c r="A495" s="2"/>
      <c r="B495" s="348"/>
      <c r="C495" s="339"/>
      <c r="D495" s="339"/>
      <c r="E495" s="349"/>
      <c r="F495" s="349"/>
      <c r="G495" s="347"/>
      <c r="H495" s="337"/>
      <c r="I495" s="347"/>
      <c r="J495" s="347"/>
      <c r="K495" s="341"/>
    </row>
    <row r="496" spans="1:11" s="350" customFormat="1">
      <c r="A496" s="2"/>
      <c r="B496" s="348"/>
      <c r="C496" s="339"/>
      <c r="D496" s="339"/>
      <c r="E496" s="349"/>
      <c r="F496" s="349"/>
      <c r="G496" s="347"/>
      <c r="H496" s="337"/>
      <c r="I496" s="347"/>
      <c r="J496" s="347"/>
      <c r="K496" s="341"/>
    </row>
    <row r="497" spans="1:11" s="350" customFormat="1">
      <c r="A497" s="2"/>
      <c r="B497" s="348"/>
      <c r="C497" s="339"/>
      <c r="D497" s="339"/>
      <c r="E497" s="349"/>
      <c r="F497" s="349"/>
      <c r="G497" s="347"/>
      <c r="H497" s="337"/>
      <c r="I497" s="347"/>
      <c r="J497" s="347"/>
      <c r="K497" s="341"/>
    </row>
    <row r="498" spans="1:11" s="350" customFormat="1">
      <c r="A498" s="2"/>
      <c r="B498" s="348"/>
      <c r="C498" s="339"/>
      <c r="D498" s="339"/>
      <c r="E498" s="349"/>
      <c r="F498" s="349"/>
      <c r="G498" s="347"/>
      <c r="H498" s="337"/>
      <c r="I498" s="347"/>
      <c r="J498" s="347"/>
      <c r="K498" s="341"/>
    </row>
    <row r="499" spans="1:11" s="350" customFormat="1">
      <c r="A499" s="2"/>
      <c r="B499" s="348"/>
      <c r="C499" s="339"/>
      <c r="D499" s="339"/>
      <c r="E499" s="349"/>
      <c r="F499" s="349"/>
      <c r="G499" s="347"/>
      <c r="H499" s="337"/>
      <c r="I499" s="347"/>
      <c r="J499" s="347"/>
      <c r="K499" s="341"/>
    </row>
    <row r="500" spans="1:11" s="350" customFormat="1">
      <c r="A500" s="2"/>
      <c r="B500" s="348"/>
      <c r="C500" s="339"/>
      <c r="D500" s="339"/>
      <c r="E500" s="349"/>
      <c r="F500" s="349"/>
      <c r="G500" s="347"/>
      <c r="H500" s="337"/>
      <c r="I500" s="347"/>
      <c r="J500" s="347"/>
      <c r="K500" s="341"/>
    </row>
    <row r="501" spans="1:11" s="350" customFormat="1">
      <c r="A501" s="2"/>
      <c r="B501" s="348"/>
      <c r="C501" s="339"/>
      <c r="D501" s="339"/>
      <c r="E501" s="349"/>
      <c r="F501" s="349"/>
      <c r="G501" s="347"/>
      <c r="H501" s="337"/>
      <c r="I501" s="347"/>
      <c r="J501" s="347"/>
      <c r="K501" s="341"/>
    </row>
    <row r="502" spans="1:11" s="350" customFormat="1">
      <c r="A502" s="2"/>
      <c r="B502" s="348"/>
      <c r="C502" s="339"/>
      <c r="D502" s="339"/>
      <c r="E502" s="349"/>
      <c r="F502" s="349"/>
      <c r="G502" s="347"/>
      <c r="H502" s="337"/>
      <c r="I502" s="347"/>
      <c r="J502" s="347"/>
      <c r="K502" s="341"/>
    </row>
    <row r="503" spans="1:11" s="350" customFormat="1">
      <c r="A503" s="2"/>
      <c r="B503" s="348"/>
      <c r="C503" s="339"/>
      <c r="D503" s="339"/>
      <c r="E503" s="349"/>
      <c r="F503" s="349"/>
      <c r="G503" s="347"/>
      <c r="H503" s="337"/>
      <c r="I503" s="347"/>
      <c r="J503" s="347"/>
      <c r="K503" s="341"/>
    </row>
    <row r="504" spans="1:11" s="350" customFormat="1">
      <c r="A504" s="2"/>
      <c r="B504" s="348"/>
      <c r="C504" s="339"/>
      <c r="D504" s="339"/>
      <c r="E504" s="349"/>
      <c r="F504" s="349"/>
      <c r="G504" s="347"/>
      <c r="H504" s="337"/>
      <c r="I504" s="347"/>
      <c r="J504" s="347"/>
      <c r="K504" s="341"/>
    </row>
    <row r="505" spans="1:11" s="350" customFormat="1">
      <c r="A505" s="2"/>
      <c r="B505" s="348"/>
      <c r="C505" s="339"/>
      <c r="D505" s="339"/>
      <c r="E505" s="349"/>
      <c r="F505" s="349"/>
      <c r="G505" s="347"/>
      <c r="H505" s="337"/>
      <c r="I505" s="347"/>
      <c r="J505" s="347"/>
      <c r="K505" s="341"/>
    </row>
    <row r="506" spans="1:11" s="350" customFormat="1">
      <c r="A506" s="2"/>
      <c r="B506" s="348"/>
      <c r="C506" s="339"/>
      <c r="D506" s="339"/>
      <c r="E506" s="349"/>
      <c r="F506" s="349"/>
      <c r="G506" s="347"/>
      <c r="H506" s="337"/>
      <c r="I506" s="347"/>
      <c r="J506" s="347"/>
      <c r="K506" s="341"/>
    </row>
    <row r="507" spans="1:11" s="350" customFormat="1">
      <c r="A507" s="2"/>
      <c r="B507" s="348"/>
      <c r="C507" s="339"/>
      <c r="D507" s="339"/>
      <c r="E507" s="349"/>
      <c r="F507" s="349"/>
      <c r="G507" s="347"/>
      <c r="H507" s="337"/>
      <c r="I507" s="347"/>
      <c r="J507" s="347"/>
      <c r="K507" s="341"/>
    </row>
    <row r="508" spans="1:11" s="350" customFormat="1">
      <c r="A508" s="2"/>
      <c r="B508" s="348"/>
      <c r="C508" s="339"/>
      <c r="D508" s="339"/>
      <c r="E508" s="349"/>
      <c r="F508" s="349"/>
      <c r="G508" s="347"/>
      <c r="H508" s="337"/>
      <c r="I508" s="347"/>
      <c r="J508" s="347"/>
      <c r="K508" s="341"/>
    </row>
  </sheetData>
  <sheetProtection algorithmName="SHA-512" hashValue="NSjkFwFn7fZOchHwWkuZOStY5AJeMjLh1JYt6NcidWop7l/ZKqrgQGcZE3RfcLdLWOh0qWvGooQ9Vx4hkXh6jQ==" saltValue="mezLqAXLvb7RAgWhtzAi1Q==" spinCount="100000" sheet="1" objects="1" scenarios="1"/>
  <autoFilter ref="C1:K221" xr:uid="{52CC08DF-685F-45C1-9599-3E59D2231A4C}">
    <filterColumn colId="0">
      <filters blank="1">
        <filter val="Insérer x _x000a_pour la sélection"/>
      </filters>
    </filterColumn>
    <filterColumn colId="4" showButton="0"/>
    <filterColumn colId="5" showButton="0"/>
  </autoFilter>
  <mergeCells count="1">
    <mergeCell ref="G1:I1"/>
  </mergeCells>
  <conditionalFormatting sqref="D1 D136:D138 D107:D112 D95:D100 C62:D62 C25:D34 C36:D36 C38:D38 C40:D40 C42:D42 C14:D16 C222:D1048576 D87 C90:D90 C114:D114 C124:D124 D156:D158 C8:D10 C44:D44 C64:C66 C68:C70 C72:C75 C77:D77 D91:D93 D120:D123 D115 D125 C152:D154 C195:D206 C46:D50 C79:D81 C83:D85 C52:D52 C18:D22 C209:D219 D220">
    <cfRule type="containsText" dxfId="233" priority="227" operator="containsText" text="x">
      <formula>NOT(ISERROR(SEARCH("x",C1)))</formula>
    </cfRule>
  </conditionalFormatting>
  <conditionalFormatting sqref="B8">
    <cfRule type="containsText" dxfId="232" priority="226" operator="containsText" text="x">
      <formula>NOT(ISERROR(SEARCH("x",B8)))</formula>
    </cfRule>
  </conditionalFormatting>
  <conditionalFormatting sqref="B62">
    <cfRule type="containsText" dxfId="231" priority="225" operator="containsText" text="x">
      <formula>NOT(ISERROR(SEARCH("x",B62)))</formula>
    </cfRule>
  </conditionalFormatting>
  <conditionalFormatting sqref="B90">
    <cfRule type="containsText" dxfId="230" priority="224" operator="containsText" text="x">
      <formula>NOT(ISERROR(SEARCH("x",B90)))</formula>
    </cfRule>
  </conditionalFormatting>
  <conditionalFormatting sqref="B114">
    <cfRule type="containsText" dxfId="229" priority="223" operator="containsText" text="x">
      <formula>NOT(ISERROR(SEARCH("x",B114)))</formula>
    </cfRule>
  </conditionalFormatting>
  <conditionalFormatting sqref="B124">
    <cfRule type="containsText" dxfId="228" priority="222" operator="containsText" text="x">
      <formula>NOT(ISERROR(SEARCH("x",B124)))</formula>
    </cfRule>
  </conditionalFormatting>
  <conditionalFormatting sqref="B152">
    <cfRule type="containsText" dxfId="227" priority="221" operator="containsText" text="x">
      <formula>NOT(ISERROR(SEARCH("x",B152)))</formula>
    </cfRule>
  </conditionalFormatting>
  <conditionalFormatting sqref="C1 C3:D5">
    <cfRule type="containsText" dxfId="226" priority="220" operator="containsText" text="x">
      <formula>NOT(ISERROR(SEARCH("x",C1)))</formula>
    </cfRule>
  </conditionalFormatting>
  <conditionalFormatting sqref="B143">
    <cfRule type="containsText" dxfId="225" priority="215" operator="containsText" text="x">
      <formula>NOT(ISERROR(SEARCH("x",B143)))</formula>
    </cfRule>
  </conditionalFormatting>
  <conditionalFormatting sqref="C193:D193">
    <cfRule type="containsText" dxfId="224" priority="212" operator="containsText" text="x">
      <formula>NOT(ISERROR(SEARCH("x",C193)))</formula>
    </cfRule>
  </conditionalFormatting>
  <conditionalFormatting sqref="B193">
    <cfRule type="containsText" dxfId="223" priority="211" operator="containsText" text="x">
      <formula>NOT(ISERROR(SEARCH("x",B193)))</formula>
    </cfRule>
  </conditionalFormatting>
  <conditionalFormatting sqref="D101 D103:D106">
    <cfRule type="containsText" dxfId="222" priority="209" operator="containsText" text="x">
      <formula>NOT(ISERROR(SEARCH("x",D101)))</formula>
    </cfRule>
  </conditionalFormatting>
  <conditionalFormatting sqref="C11:D12">
    <cfRule type="containsText" dxfId="221" priority="203" operator="containsText" text="x">
      <formula>NOT(ISERROR(SEARCH("x",C11)))</formula>
    </cfRule>
  </conditionalFormatting>
  <conditionalFormatting sqref="D94">
    <cfRule type="containsText" dxfId="220" priority="198" operator="containsText" text="x">
      <formula>NOT(ISERROR(SEARCH("x",D94)))</formula>
    </cfRule>
  </conditionalFormatting>
  <conditionalFormatting sqref="D88">
    <cfRule type="containsText" dxfId="219" priority="195" operator="containsText" text="x">
      <formula>NOT(ISERROR(SEARCH("x",D88)))</formula>
    </cfRule>
  </conditionalFormatting>
  <conditionalFormatting sqref="D113">
    <cfRule type="containsText" dxfId="218" priority="192" operator="containsText" text="x">
      <formula>NOT(ISERROR(SEARCH("x",D113)))</formula>
    </cfRule>
  </conditionalFormatting>
  <conditionalFormatting sqref="D116:D119">
    <cfRule type="containsText" dxfId="217" priority="189" operator="containsText" text="x">
      <formula>NOT(ISERROR(SEARCH("x",D116)))</formula>
    </cfRule>
  </conditionalFormatting>
  <conditionalFormatting sqref="D126 D130:D135">
    <cfRule type="containsText" dxfId="216" priority="186" operator="containsText" text="x">
      <formula>NOT(ISERROR(SEARCH("x",D126)))</formula>
    </cfRule>
  </conditionalFormatting>
  <conditionalFormatting sqref="D159:D173 D175:D180 D185:D192">
    <cfRule type="containsText" dxfId="215" priority="180" operator="containsText" text="x">
      <formula>NOT(ISERROR(SEARCH("x",D159)))</formula>
    </cfRule>
  </conditionalFormatting>
  <conditionalFormatting sqref="C45:D45">
    <cfRule type="containsText" dxfId="214" priority="161" operator="containsText" text="x">
      <formula>NOT(ISERROR(SEARCH("x",C45)))</formula>
    </cfRule>
  </conditionalFormatting>
  <conditionalFormatting sqref="B45">
    <cfRule type="containsText" dxfId="213" priority="160" operator="containsText" text="x">
      <formula>NOT(ISERROR(SEARCH("x",B45)))</formula>
    </cfRule>
  </conditionalFormatting>
  <conditionalFormatting sqref="C102:D102">
    <cfRule type="containsText" dxfId="212" priority="159" operator="containsText" text="x">
      <formula>NOT(ISERROR(SEARCH("x",C102)))</formula>
    </cfRule>
  </conditionalFormatting>
  <conditionalFormatting sqref="B102">
    <cfRule type="containsText" dxfId="211" priority="158" operator="containsText" text="x">
      <formula>NOT(ISERROR(SEARCH("x",B102)))</formula>
    </cfRule>
  </conditionalFormatting>
  <conditionalFormatting sqref="C174:D174">
    <cfRule type="containsText" dxfId="210" priority="157" operator="containsText" text="x">
      <formula>NOT(ISERROR(SEARCH("x",C174)))</formula>
    </cfRule>
  </conditionalFormatting>
  <conditionalFormatting sqref="B174">
    <cfRule type="containsText" dxfId="209" priority="156" operator="containsText" text="x">
      <formula>NOT(ISERROR(SEARCH("x",B174)))</formula>
    </cfRule>
  </conditionalFormatting>
  <conditionalFormatting sqref="C35:D35">
    <cfRule type="containsText" dxfId="208" priority="126" operator="containsText" text="x">
      <formula>NOT(ISERROR(SEARCH("x",C35)))</formula>
    </cfRule>
  </conditionalFormatting>
  <conditionalFormatting sqref="C23:D23">
    <cfRule type="containsText" dxfId="207" priority="127" operator="containsText" text="x">
      <formula>NOT(ISERROR(SEARCH("x",C23)))</formula>
    </cfRule>
  </conditionalFormatting>
  <conditionalFormatting sqref="C37:D37">
    <cfRule type="containsText" dxfId="206" priority="125" operator="containsText" text="x">
      <formula>NOT(ISERROR(SEARCH("x",C37)))</formula>
    </cfRule>
  </conditionalFormatting>
  <conditionalFormatting sqref="C39:D39">
    <cfRule type="containsText" dxfId="205" priority="124" operator="containsText" text="x">
      <formula>NOT(ISERROR(SEARCH("x",C39)))</formula>
    </cfRule>
  </conditionalFormatting>
  <conditionalFormatting sqref="C41:D41">
    <cfRule type="containsText" dxfId="204" priority="123" operator="containsText" text="x">
      <formula>NOT(ISERROR(SEARCH("x",C41)))</formula>
    </cfRule>
  </conditionalFormatting>
  <conditionalFormatting sqref="C43:D43">
    <cfRule type="containsText" dxfId="203" priority="122" operator="containsText" text="x">
      <formula>NOT(ISERROR(SEARCH("x",C43)))</formula>
    </cfRule>
  </conditionalFormatting>
  <conditionalFormatting sqref="C53:D53">
    <cfRule type="containsText" dxfId="202" priority="121" operator="containsText" text="x">
      <formula>NOT(ISERROR(SEARCH("x",C53)))</formula>
    </cfRule>
  </conditionalFormatting>
  <conditionalFormatting sqref="C54:D54">
    <cfRule type="containsText" dxfId="201" priority="120" operator="containsText" text="x">
      <formula>NOT(ISERROR(SEARCH("x",C54)))</formula>
    </cfRule>
  </conditionalFormatting>
  <conditionalFormatting sqref="C55:D55">
    <cfRule type="containsText" dxfId="200" priority="119" operator="containsText" text="x">
      <formula>NOT(ISERROR(SEARCH("x",C55)))</formula>
    </cfRule>
  </conditionalFormatting>
  <conditionalFormatting sqref="C56:D56">
    <cfRule type="containsText" dxfId="199" priority="118" operator="containsText" text="x">
      <formula>NOT(ISERROR(SEARCH("x",C56)))</formula>
    </cfRule>
  </conditionalFormatting>
  <conditionalFormatting sqref="C57:D57">
    <cfRule type="containsText" dxfId="198" priority="117" operator="containsText" text="x">
      <formula>NOT(ISERROR(SEARCH("x",C57)))</formula>
    </cfRule>
  </conditionalFormatting>
  <conditionalFormatting sqref="C139:D139">
    <cfRule type="containsText" dxfId="197" priority="116" operator="containsText" text="x">
      <formula>NOT(ISERROR(SEARCH("x",C139)))</formula>
    </cfRule>
  </conditionalFormatting>
  <conditionalFormatting sqref="C140:D140">
    <cfRule type="containsText" dxfId="196" priority="115" operator="containsText" text="x">
      <formula>NOT(ISERROR(SEARCH("x",C140)))</formula>
    </cfRule>
  </conditionalFormatting>
  <conditionalFormatting sqref="C141:D141">
    <cfRule type="containsText" dxfId="195" priority="114" operator="containsText" text="x">
      <formula>NOT(ISERROR(SEARCH("x",C141)))</formula>
    </cfRule>
  </conditionalFormatting>
  <conditionalFormatting sqref="C142:D142">
    <cfRule type="containsText" dxfId="194" priority="113" operator="containsText" text="x">
      <formula>NOT(ISERROR(SEARCH("x",C142)))</formula>
    </cfRule>
  </conditionalFormatting>
  <conditionalFormatting sqref="C155:D155">
    <cfRule type="containsText" dxfId="193" priority="112" operator="containsText" text="x">
      <formula>NOT(ISERROR(SEARCH("x",C155)))</formula>
    </cfRule>
  </conditionalFormatting>
  <conditionalFormatting sqref="C221:D221">
    <cfRule type="containsText" dxfId="192" priority="111" operator="containsText" text="x">
      <formula>NOT(ISERROR(SEARCH("x",C221)))</formula>
    </cfRule>
  </conditionalFormatting>
  <conditionalFormatting sqref="C63:D63">
    <cfRule type="containsText" dxfId="191" priority="110" operator="containsText" text="x">
      <formula>NOT(ISERROR(SEARCH("x",C63)))</formula>
    </cfRule>
  </conditionalFormatting>
  <conditionalFormatting sqref="B63">
    <cfRule type="containsText" dxfId="190" priority="109" operator="containsText" text="x">
      <formula>NOT(ISERROR(SEARCH("x",B63)))</formula>
    </cfRule>
  </conditionalFormatting>
  <conditionalFormatting sqref="B67">
    <cfRule type="containsText" dxfId="189" priority="107" operator="containsText" text="x">
      <formula>NOT(ISERROR(SEARCH("x",B67)))</formula>
    </cfRule>
  </conditionalFormatting>
  <conditionalFormatting sqref="C67:D67">
    <cfRule type="containsText" dxfId="188" priority="108" operator="containsText" text="x">
      <formula>NOT(ISERROR(SEARCH("x",C67)))</formula>
    </cfRule>
  </conditionalFormatting>
  <conditionalFormatting sqref="B76">
    <cfRule type="containsText" dxfId="187" priority="105" operator="containsText" text="x">
      <formula>NOT(ISERROR(SEARCH("x",B76)))</formula>
    </cfRule>
  </conditionalFormatting>
  <conditionalFormatting sqref="B78">
    <cfRule type="containsText" dxfId="186" priority="103" operator="containsText" text="x">
      <formula>NOT(ISERROR(SEARCH("x",B78)))</formula>
    </cfRule>
  </conditionalFormatting>
  <conditionalFormatting sqref="C76:D76">
    <cfRule type="containsText" dxfId="185" priority="106" operator="containsText" text="x">
      <formula>NOT(ISERROR(SEARCH("x",C76)))</formula>
    </cfRule>
  </conditionalFormatting>
  <conditionalFormatting sqref="B82">
    <cfRule type="containsText" dxfId="184" priority="101" operator="containsText" text="x">
      <formula>NOT(ISERROR(SEARCH("x",B82)))</formula>
    </cfRule>
  </conditionalFormatting>
  <conditionalFormatting sqref="B86">
    <cfRule type="containsText" dxfId="183" priority="99" operator="containsText" text="x">
      <formula>NOT(ISERROR(SEARCH("x",B86)))</formula>
    </cfRule>
  </conditionalFormatting>
  <conditionalFormatting sqref="C78:D78">
    <cfRule type="containsText" dxfId="182" priority="104" operator="containsText" text="x">
      <formula>NOT(ISERROR(SEARCH("x",C78)))</formula>
    </cfRule>
  </conditionalFormatting>
  <conditionalFormatting sqref="B194:B205">
    <cfRule type="containsText" dxfId="181" priority="97" operator="containsText" text="x">
      <formula>NOT(ISERROR(SEARCH("x",B194)))</formula>
    </cfRule>
  </conditionalFormatting>
  <conditionalFormatting sqref="C82:D82">
    <cfRule type="containsText" dxfId="180" priority="102" operator="containsText" text="x">
      <formula>NOT(ISERROR(SEARCH("x",C82)))</formula>
    </cfRule>
  </conditionalFormatting>
  <conditionalFormatting sqref="C86:D86">
    <cfRule type="containsText" dxfId="179" priority="100" operator="containsText" text="x">
      <formula>NOT(ISERROR(SEARCH("x",C86)))</formula>
    </cfRule>
  </conditionalFormatting>
  <conditionalFormatting sqref="C194:D206">
    <cfRule type="containsText" dxfId="178" priority="98" operator="containsText" text="x">
      <formula>NOT(ISERROR(SEARCH("x",C194)))</formula>
    </cfRule>
  </conditionalFormatting>
  <conditionalFormatting sqref="B207">
    <cfRule type="containsText" dxfId="177" priority="95" operator="containsText" text="x">
      <formula>NOT(ISERROR(SEARCH("x",B207)))</formula>
    </cfRule>
  </conditionalFormatting>
  <conditionalFormatting sqref="C207:D207">
    <cfRule type="containsText" dxfId="176" priority="96" operator="containsText" text="x">
      <formula>NOT(ISERROR(SEARCH("x",C207)))</formula>
    </cfRule>
  </conditionalFormatting>
  <conditionalFormatting sqref="B208">
    <cfRule type="containsText" dxfId="175" priority="94" operator="containsText" text="x">
      <formula>NOT(ISERROR(SEARCH("x",B208)))</formula>
    </cfRule>
  </conditionalFormatting>
  <conditionalFormatting sqref="C219:D219">
    <cfRule type="containsText" dxfId="174" priority="93" operator="containsText" text="x">
      <formula>NOT(ISERROR(SEARCH("x",C219)))</formula>
    </cfRule>
  </conditionalFormatting>
  <conditionalFormatting sqref="D220">
    <cfRule type="containsText" dxfId="173" priority="92" operator="containsText" text="x">
      <formula>NOT(ISERROR(SEARCH("x",D220)))</formula>
    </cfRule>
  </conditionalFormatting>
  <conditionalFormatting sqref="C89:D89">
    <cfRule type="containsText" dxfId="172" priority="91" operator="containsText" text="x">
      <formula>NOT(ISERROR(SEARCH("x",C89)))</formula>
    </cfRule>
  </conditionalFormatting>
  <conditionalFormatting sqref="B89">
    <cfRule type="containsText" dxfId="171" priority="90" operator="containsText" text="x">
      <formula>NOT(ISERROR(SEARCH("x",B89)))</formula>
    </cfRule>
  </conditionalFormatting>
  <conditionalFormatting sqref="C13:D13">
    <cfRule type="containsText" dxfId="170" priority="72" operator="containsText" text="x">
      <formula>NOT(ISERROR(SEARCH("x",C13)))</formula>
    </cfRule>
  </conditionalFormatting>
  <conditionalFormatting sqref="C13:D13">
    <cfRule type="cellIs" dxfId="169" priority="70" operator="equal">
      <formula>"masquer"</formula>
    </cfRule>
  </conditionalFormatting>
  <conditionalFormatting sqref="C6:D7">
    <cfRule type="containsText" dxfId="168" priority="60" operator="containsText" text="x">
      <formula>NOT(ISERROR(SEARCH("x",C6)))</formula>
    </cfRule>
  </conditionalFormatting>
  <conditionalFormatting sqref="C181:D184">
    <cfRule type="containsText" dxfId="167" priority="54" operator="containsText" text="x">
      <formula>NOT(ISERROR(SEARCH("x",C181)))</formula>
    </cfRule>
  </conditionalFormatting>
  <conditionalFormatting sqref="D2">
    <cfRule type="cellIs" dxfId="166" priority="51" operator="equal">
      <formula>"x"</formula>
    </cfRule>
    <cfRule type="cellIs" dxfId="165" priority="52" operator="equal">
      <formula>"z"</formula>
    </cfRule>
    <cfRule type="cellIs" dxfId="164" priority="53" operator="equal">
      <formula>"masquer"</formula>
    </cfRule>
  </conditionalFormatting>
  <conditionalFormatting sqref="C58:C61">
    <cfRule type="containsText" dxfId="163" priority="50" operator="containsText" text="x">
      <formula>NOT(ISERROR(SEARCH("x",C58)))</formula>
    </cfRule>
  </conditionalFormatting>
  <conditionalFormatting sqref="C87:C88">
    <cfRule type="containsText" dxfId="162" priority="49" operator="containsText" text="x">
      <formula>NOT(ISERROR(SEARCH("x",C87)))</formula>
    </cfRule>
  </conditionalFormatting>
  <conditionalFormatting sqref="C91:C101">
    <cfRule type="containsText" dxfId="161" priority="48" operator="containsText" text="x">
      <formula>NOT(ISERROR(SEARCH("x",C91)))</formula>
    </cfRule>
  </conditionalFormatting>
  <conditionalFormatting sqref="C103:C113">
    <cfRule type="containsText" dxfId="160" priority="47" operator="containsText" text="x">
      <formula>NOT(ISERROR(SEARCH("x",C103)))</formula>
    </cfRule>
  </conditionalFormatting>
  <conditionalFormatting sqref="C115:C123">
    <cfRule type="containsText" dxfId="159" priority="46" operator="containsText" text="x">
      <formula>NOT(ISERROR(SEARCH("x",C115)))</formula>
    </cfRule>
  </conditionalFormatting>
  <conditionalFormatting sqref="C125:C126 C130:C138">
    <cfRule type="containsText" dxfId="158" priority="45" operator="containsText" text="x">
      <formula>NOT(ISERROR(SEARCH("x",C125)))</formula>
    </cfRule>
  </conditionalFormatting>
  <conditionalFormatting sqref="C156:C173">
    <cfRule type="containsText" dxfId="157" priority="43" operator="containsText" text="x">
      <formula>NOT(ISERROR(SEARCH("x",C156)))</formula>
    </cfRule>
  </conditionalFormatting>
  <conditionalFormatting sqref="C185:C192 C175:C180">
    <cfRule type="containsText" dxfId="156" priority="42" operator="containsText" text="x">
      <formula>NOT(ISERROR(SEARCH("x",C175)))</formula>
    </cfRule>
  </conditionalFormatting>
  <conditionalFormatting sqref="C71:D71">
    <cfRule type="cellIs" dxfId="155" priority="36" operator="equal">
      <formula>"masquer"</formula>
    </cfRule>
  </conditionalFormatting>
  <conditionalFormatting sqref="D58:D61">
    <cfRule type="containsText" dxfId="154" priority="35" operator="containsText" text="x">
      <formula>NOT(ISERROR(SEARCH("x",D58)))</formula>
    </cfRule>
  </conditionalFormatting>
  <conditionalFormatting sqref="D64:D66">
    <cfRule type="containsText" dxfId="153" priority="34" operator="containsText" text="x">
      <formula>NOT(ISERROR(SEARCH("x",D64)))</formula>
    </cfRule>
  </conditionalFormatting>
  <conditionalFormatting sqref="D68:D70">
    <cfRule type="containsText" dxfId="152" priority="33" operator="containsText" text="x">
      <formula>NOT(ISERROR(SEARCH("x",D68)))</formula>
    </cfRule>
  </conditionalFormatting>
  <conditionalFormatting sqref="D72:D75">
    <cfRule type="containsText" dxfId="151" priority="32" operator="containsText" text="x">
      <formula>NOT(ISERROR(SEARCH("x",D72)))</formula>
    </cfRule>
  </conditionalFormatting>
  <conditionalFormatting sqref="C51:D51">
    <cfRule type="containsText" dxfId="150" priority="29" operator="containsText" text="x">
      <formula>NOT(ISERROR(SEARCH("x",C51)))</formula>
    </cfRule>
  </conditionalFormatting>
  <conditionalFormatting sqref="C144:D144">
    <cfRule type="containsText" dxfId="149" priority="28" operator="containsText" text="x">
      <formula>NOT(ISERROR(SEARCH("x",C144)))</formula>
    </cfRule>
  </conditionalFormatting>
  <conditionalFormatting sqref="C145:D145">
    <cfRule type="containsText" dxfId="148" priority="27" operator="containsText" text="x">
      <formula>NOT(ISERROR(SEARCH("x",C145)))</formula>
    </cfRule>
  </conditionalFormatting>
  <conditionalFormatting sqref="C146:D146">
    <cfRule type="containsText" dxfId="147" priority="26" operator="containsText" text="x">
      <formula>NOT(ISERROR(SEARCH("x",C146)))</formula>
    </cfRule>
  </conditionalFormatting>
  <conditionalFormatting sqref="C147:D147">
    <cfRule type="containsText" dxfId="146" priority="25" operator="containsText" text="x">
      <formula>NOT(ISERROR(SEARCH("x",C147)))</formula>
    </cfRule>
  </conditionalFormatting>
  <conditionalFormatting sqref="C148:D148">
    <cfRule type="containsText" dxfId="145" priority="24" operator="containsText" text="x">
      <formula>NOT(ISERROR(SEARCH("x",C148)))</formula>
    </cfRule>
  </conditionalFormatting>
  <conditionalFormatting sqref="C149:D149">
    <cfRule type="containsText" dxfId="144" priority="23" operator="containsText" text="x">
      <formula>NOT(ISERROR(SEARCH("x",C149)))</formula>
    </cfRule>
  </conditionalFormatting>
  <conditionalFormatting sqref="C150:D150">
    <cfRule type="containsText" dxfId="143" priority="22" operator="containsText" text="x">
      <formula>NOT(ISERROR(SEARCH("x",C150)))</formula>
    </cfRule>
  </conditionalFormatting>
  <conditionalFormatting sqref="C151:D151">
    <cfRule type="containsText" dxfId="142" priority="21" operator="containsText" text="x">
      <formula>NOT(ISERROR(SEARCH("x",C151)))</formula>
    </cfRule>
  </conditionalFormatting>
  <conditionalFormatting sqref="C143:D143">
    <cfRule type="containsText" dxfId="141" priority="20" operator="containsText" text="x">
      <formula>NOT(ISERROR(SEARCH("x",C143)))</formula>
    </cfRule>
  </conditionalFormatting>
  <conditionalFormatting sqref="C2">
    <cfRule type="cellIs" dxfId="140" priority="17" operator="equal">
      <formula>"x"</formula>
    </cfRule>
    <cfRule type="cellIs" dxfId="139" priority="18" operator="equal">
      <formula>"z"</formula>
    </cfRule>
    <cfRule type="cellIs" dxfId="138" priority="19" operator="equal">
      <formula>"masquer"</formula>
    </cfRule>
  </conditionalFormatting>
  <conditionalFormatting sqref="D129">
    <cfRule type="containsText" dxfId="137" priority="16" operator="containsText" text="x">
      <formula>NOT(ISERROR(SEARCH("x",D129)))</formula>
    </cfRule>
  </conditionalFormatting>
  <conditionalFormatting sqref="C129">
    <cfRule type="containsText" dxfId="136" priority="15" operator="containsText" text="x">
      <formula>NOT(ISERROR(SEARCH("x",C129)))</formula>
    </cfRule>
  </conditionalFormatting>
  <conditionalFormatting sqref="D127">
    <cfRule type="containsText" dxfId="135" priority="14" operator="containsText" text="x">
      <formula>NOT(ISERROR(SEARCH("x",D127)))</formula>
    </cfRule>
  </conditionalFormatting>
  <conditionalFormatting sqref="D24">
    <cfRule type="containsText" dxfId="134" priority="13" operator="containsText" text="x">
      <formula>NOT(ISERROR(SEARCH("x",D24)))</formula>
    </cfRule>
  </conditionalFormatting>
  <conditionalFormatting sqref="C127">
    <cfRule type="containsText" dxfId="133" priority="11" operator="containsText" text="x">
      <formula>NOT(ISERROR(SEARCH("x",C127)))</formula>
    </cfRule>
  </conditionalFormatting>
  <conditionalFormatting sqref="G17:J17">
    <cfRule type="expression" dxfId="132" priority="10">
      <formula>AND($D17&lt;&gt;"",$G17="")</formula>
    </cfRule>
  </conditionalFormatting>
  <conditionalFormatting sqref="G17:J17">
    <cfRule type="expression" dxfId="131" priority="8">
      <formula>AND($G17&lt;&gt;"",$I17="")</formula>
    </cfRule>
  </conditionalFormatting>
  <conditionalFormatting sqref="D17">
    <cfRule type="containsText" dxfId="130" priority="7" operator="containsText" text="x">
      <formula>NOT(ISERROR(SEARCH("x",D17)))</formula>
    </cfRule>
  </conditionalFormatting>
  <conditionalFormatting sqref="D128">
    <cfRule type="containsText" dxfId="129" priority="5" operator="containsText" text="x">
      <formula>NOT(ISERROR(SEARCH("x",D128)))</formula>
    </cfRule>
  </conditionalFormatting>
  <conditionalFormatting sqref="C220">
    <cfRule type="containsText" dxfId="128" priority="4" operator="containsText" text="x">
      <formula>NOT(ISERROR(SEARCH("x",C220)))</formula>
    </cfRule>
  </conditionalFormatting>
  <conditionalFormatting sqref="C24">
    <cfRule type="containsText" dxfId="127" priority="3" operator="containsText" text="x">
      <formula>NOT(ISERROR(SEARCH("x",C24)))</formula>
    </cfRule>
  </conditionalFormatting>
  <conditionalFormatting sqref="C17">
    <cfRule type="containsText" dxfId="126" priority="2" operator="containsText" text="x">
      <formula>NOT(ISERROR(SEARCH("x",C17)))</formula>
    </cfRule>
  </conditionalFormatting>
  <conditionalFormatting sqref="C128">
    <cfRule type="containsText" dxfId="125" priority="1" operator="containsText" text="x">
      <formula>NOT(ISERROR(SEARCH("x",C128)))</formula>
    </cfRule>
  </conditionalFormatting>
  <printOptions horizontalCentered="1"/>
  <pageMargins left="0" right="0" top="0.19685039370078741" bottom="0.19685039370078741" header="0.11811023622047245" footer="0.11811023622047245"/>
  <pageSetup paperSize="9" orientation="portrait" r:id="rId1"/>
  <headerFooter>
    <oddFooter>&amp;C&amp;"Calibri,Normal"&amp;8&amp;P/&amp;N</oddFooter>
  </headerFooter>
  <extLst>
    <ext xmlns:x14="http://schemas.microsoft.com/office/spreadsheetml/2009/9/main" uri="{78C0D931-6437-407d-A8EE-F0AAD7539E65}">
      <x14:conditionalFormattings>
        <x14:conditionalFormatting xmlns:xm="http://schemas.microsoft.com/office/excel/2006/main">
          <x14:cfRule type="containsText" priority="71" operator="containsText" id="{3A9DB1AA-7142-4B85-97D7-000A36E60B96}">
            <xm:f>NOT(ISERROR(SEARCH("+",C13)))</xm:f>
            <xm:f>"+"</xm:f>
            <x14:dxf>
              <fill>
                <patternFill patternType="lightDown">
                  <fgColor theme="6" tint="-0.24994659260841701"/>
                  <bgColor theme="6" tint="0.39994506668294322"/>
                </patternFill>
              </fill>
            </x14:dxf>
          </x14:cfRule>
          <xm:sqref>C13:D13</xm:sqref>
        </x14:conditionalFormatting>
        <x14:conditionalFormatting xmlns:xm="http://schemas.microsoft.com/office/excel/2006/main">
          <x14:cfRule type="containsText" priority="37" operator="containsText" id="{4876B87D-9424-4C2E-B84C-87D4E347D4CB}">
            <xm:f>NOT(ISERROR(SEARCH("+",C71)))</xm:f>
            <xm:f>"+"</xm:f>
            <x14:dxf>
              <fill>
                <patternFill patternType="lightDown">
                  <fgColor theme="6" tint="-0.24994659260841701"/>
                  <bgColor theme="6" tint="0.39994506668294322"/>
                </patternFill>
              </fill>
            </x14:dxf>
          </x14:cfRule>
          <xm:sqref>C71:D71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5E3C3-523A-4FAE-903B-231B6291EF93}">
  <sheetPr codeName="Feuil14" filterMode="1">
    <tabColor rgb="FF993366"/>
  </sheetPr>
  <dimension ref="A1:N735"/>
  <sheetViews>
    <sheetView showGridLines="0" topLeftCell="E1" zoomScaleNormal="100" zoomScaleSheetLayoutView="100" workbookViewId="0">
      <selection activeCell="E32" sqref="E32"/>
    </sheetView>
  </sheetViews>
  <sheetFormatPr baseColWidth="10" defaultColWidth="11.42578125" defaultRowHeight="15"/>
  <cols>
    <col min="1" max="1" width="6.85546875" style="63" hidden="1" customWidth="1"/>
    <col min="2" max="2" width="5.85546875" style="150" hidden="1" customWidth="1"/>
    <col min="3" max="3" width="16.85546875" style="413" hidden="1" customWidth="1"/>
    <col min="4" max="4" width="15.140625" style="413" hidden="1" customWidth="1"/>
    <col min="5" max="5" width="70.85546875" style="319" customWidth="1"/>
    <col min="6" max="6" width="70.85546875" style="319" hidden="1" customWidth="1"/>
    <col min="7" max="7" width="25.85546875" style="410" hidden="1" customWidth="1"/>
    <col min="8" max="8" width="17.140625" style="411" hidden="1" customWidth="1"/>
    <col min="9" max="9" width="27.85546875" style="410" hidden="1" customWidth="1"/>
    <col min="10" max="10" width="19.5703125" style="414" hidden="1" customWidth="1"/>
    <col min="11" max="12" width="19.85546875" style="415" hidden="1" customWidth="1"/>
    <col min="13" max="13" width="6.85546875" style="412" hidden="1" customWidth="1"/>
    <col min="14" max="14" width="19.140625" style="334" customWidth="1"/>
    <col min="15" max="16384" width="11.42578125" style="343"/>
  </cols>
  <sheetData>
    <row r="1" spans="1:14" s="406" customFormat="1" ht="25.5">
      <c r="A1" s="115"/>
      <c r="B1" s="116"/>
      <c r="C1" s="352"/>
      <c r="D1" s="352"/>
      <c r="E1" s="360" t="s">
        <v>3972</v>
      </c>
      <c r="F1" s="361" t="s">
        <v>3971</v>
      </c>
      <c r="G1" s="594" t="s">
        <v>0</v>
      </c>
      <c r="H1" s="594"/>
      <c r="I1" s="594"/>
      <c r="J1" s="362" t="s">
        <v>1</v>
      </c>
      <c r="K1" s="362" t="s">
        <v>1951</v>
      </c>
      <c r="L1" s="362" t="s">
        <v>1952</v>
      </c>
      <c r="M1" s="363"/>
      <c r="N1" s="353"/>
    </row>
    <row r="2" spans="1:14" s="342" customFormat="1" ht="37.5">
      <c r="A2" s="117" t="s">
        <v>3749</v>
      </c>
      <c r="B2" s="116"/>
      <c r="C2" s="164" t="s">
        <v>697</v>
      </c>
      <c r="D2" s="164" t="s">
        <v>1764</v>
      </c>
      <c r="E2" s="364" t="s">
        <v>4157</v>
      </c>
      <c r="F2" s="365" t="s">
        <v>3963</v>
      </c>
      <c r="G2" s="364" t="s">
        <v>415</v>
      </c>
      <c r="H2" s="366" t="s">
        <v>1811</v>
      </c>
      <c r="I2" s="366" t="s">
        <v>417</v>
      </c>
      <c r="J2" s="367" t="s">
        <v>1953</v>
      </c>
      <c r="K2" s="367" t="s">
        <v>1953</v>
      </c>
      <c r="L2" s="367" t="s">
        <v>1954</v>
      </c>
      <c r="M2" s="368" t="s">
        <v>3750</v>
      </c>
      <c r="N2" s="404" t="s">
        <v>3310</v>
      </c>
    </row>
    <row r="3" spans="1:14" s="43" customFormat="1" hidden="1">
      <c r="A3" s="44" t="s">
        <v>3751</v>
      </c>
      <c r="B3" s="116" t="str">
        <f t="shared" ref="B3:B40" si="0">IF(ISERROR(LOOKUP(A3,TABLE,SIGNE)),"",(LOOKUP(A3,TABLE,SIGNE)))</f>
        <v>!</v>
      </c>
      <c r="C3" s="47" t="s">
        <v>414</v>
      </c>
      <c r="D3" s="47" t="s">
        <v>414</v>
      </c>
      <c r="E3" s="118" t="s">
        <v>1955</v>
      </c>
      <c r="F3" s="119" t="s">
        <v>1956</v>
      </c>
      <c r="G3" s="120" t="s">
        <v>1957</v>
      </c>
      <c r="H3" s="121"/>
      <c r="I3" s="120" t="str">
        <f>IF(G3&lt;&gt;"",IF(H3&lt;&gt;"",G3&amp;" ; "&amp;IFERROR(IF(SEARCH(" ; ",G3)&gt;0,SUBSTITUTE(G3," ; ","_N  ; ")&amp;"_N"),IFERROR(IF(SEARCH(" ;",G3)&gt;0,SUBSTITUTE(G3," ;","_N  ; ")&amp;"_N"),IFERROR(IF(SEARCH(";",G3)&gt;0,SUBSTITUTE(G3,";","_N  ; ")&amp;"_N"),G3&amp;"_N"))),G3),"")</f>
        <v>CAH_SENIOR_id</v>
      </c>
      <c r="J3" s="120" t="s">
        <v>1958</v>
      </c>
      <c r="K3" s="120" t="s">
        <v>1959</v>
      </c>
      <c r="L3" s="120" t="s">
        <v>1960</v>
      </c>
      <c r="M3" s="122"/>
      <c r="N3" s="123"/>
    </row>
    <row r="4" spans="1:14" s="2" customFormat="1" hidden="1">
      <c r="A4" s="44" t="s">
        <v>3751</v>
      </c>
      <c r="B4" s="116" t="str">
        <f t="shared" si="0"/>
        <v>!</v>
      </c>
      <c r="C4" s="47" t="s">
        <v>414</v>
      </c>
      <c r="D4" s="47" t="s">
        <v>414</v>
      </c>
      <c r="E4" s="124" t="s">
        <v>1961</v>
      </c>
      <c r="F4" s="125" t="s">
        <v>1962</v>
      </c>
      <c r="G4" s="126"/>
      <c r="H4" s="126"/>
      <c r="I4" s="126"/>
      <c r="J4" s="126"/>
      <c r="K4" s="53" t="s">
        <v>1959</v>
      </c>
      <c r="L4" s="53" t="s">
        <v>1963</v>
      </c>
      <c r="M4" s="122"/>
      <c r="N4" s="127"/>
    </row>
    <row r="5" spans="1:14" s="2" customFormat="1" hidden="1">
      <c r="A5" s="44" t="s">
        <v>3751</v>
      </c>
      <c r="B5" s="116" t="str">
        <f t="shared" si="0"/>
        <v>!</v>
      </c>
      <c r="C5" s="47" t="s">
        <v>414</v>
      </c>
      <c r="D5" s="47" t="s">
        <v>414</v>
      </c>
      <c r="E5" s="124" t="s">
        <v>1964</v>
      </c>
      <c r="F5" s="125" t="s">
        <v>1965</v>
      </c>
      <c r="G5" s="126"/>
      <c r="H5" s="126"/>
      <c r="I5" s="126"/>
      <c r="J5" s="126"/>
      <c r="K5" s="53" t="s">
        <v>1959</v>
      </c>
      <c r="L5" s="53" t="s">
        <v>1966</v>
      </c>
      <c r="M5" s="122"/>
      <c r="N5" s="127"/>
    </row>
    <row r="6" spans="1:14" s="2" customFormat="1" hidden="1">
      <c r="A6" s="44" t="s">
        <v>3751</v>
      </c>
      <c r="B6" s="116" t="str">
        <f t="shared" si="0"/>
        <v>!</v>
      </c>
      <c r="C6" s="47" t="s">
        <v>414</v>
      </c>
      <c r="D6" s="47" t="s">
        <v>414</v>
      </c>
      <c r="E6" s="124" t="s">
        <v>1967</v>
      </c>
      <c r="F6" s="125" t="s">
        <v>1968</v>
      </c>
      <c r="G6" s="53" t="s">
        <v>1969</v>
      </c>
      <c r="H6" s="128"/>
      <c r="I6" s="53" t="str">
        <f t="shared" ref="I6:I71" si="1">IF(G6&lt;&gt;"",IF(H6&lt;&gt;"",G6&amp;" ; "&amp;IFERROR(IF(SEARCH(" ; ",G6)&gt;0,SUBSTITUTE(G6," ; ","_N  ; ")&amp;"_N"),IFERROR(IF(SEARCH(" ;",G6)&gt;0,SUBSTITUTE(G6," ;","_N  ; ")&amp;"_N"),IFERROR(IF(SEARCH(";",G6)&gt;0,SUBSTITUTE(G6,";","_N  ; ")&amp;"_N"),G6&amp;"_N"))),G6),"")</f>
        <v>CAH_SENIOR_CdCES</v>
      </c>
      <c r="J6" s="53" t="s">
        <v>1958</v>
      </c>
      <c r="K6" s="53" t="s">
        <v>1959</v>
      </c>
      <c r="L6" s="53" t="s">
        <v>1970</v>
      </c>
      <c r="M6" s="122"/>
      <c r="N6" s="129"/>
    </row>
    <row r="7" spans="1:14" s="2" customFormat="1" hidden="1">
      <c r="A7" s="44" t="s">
        <v>3751</v>
      </c>
      <c r="B7" s="116" t="str">
        <f t="shared" si="0"/>
        <v>!</v>
      </c>
      <c r="C7" s="47" t="s">
        <v>414</v>
      </c>
      <c r="D7" s="47" t="s">
        <v>414</v>
      </c>
      <c r="E7" s="124" t="s">
        <v>1971</v>
      </c>
      <c r="F7" s="125" t="s">
        <v>3752</v>
      </c>
      <c r="G7" s="53" t="s">
        <v>1972</v>
      </c>
      <c r="H7" s="128"/>
      <c r="I7" s="53" t="str">
        <f t="shared" si="1"/>
        <v>CAH_SENIOR_InEnq</v>
      </c>
      <c r="J7" s="53" t="s">
        <v>1958</v>
      </c>
      <c r="K7" s="53" t="s">
        <v>1959</v>
      </c>
      <c r="L7" s="53" t="s">
        <v>1973</v>
      </c>
      <c r="M7" s="122" t="s">
        <v>222</v>
      </c>
      <c r="N7" s="127" t="s">
        <v>222</v>
      </c>
    </row>
    <row r="8" spans="1:14" s="2" customFormat="1" hidden="1">
      <c r="A8" s="49" t="s">
        <v>3751</v>
      </c>
      <c r="B8" s="116" t="str">
        <f t="shared" si="0"/>
        <v>!</v>
      </c>
      <c r="C8" s="47" t="s">
        <v>414</v>
      </c>
      <c r="D8" s="47" t="s">
        <v>414</v>
      </c>
      <c r="E8" s="124" t="s">
        <v>1974</v>
      </c>
      <c r="F8" s="125" t="s">
        <v>1975</v>
      </c>
      <c r="G8" s="53" t="s">
        <v>1976</v>
      </c>
      <c r="H8" s="128"/>
      <c r="I8" s="53" t="str">
        <f t="shared" si="1"/>
        <v>CAH_SENIOR_DtEntr</v>
      </c>
      <c r="J8" s="53" t="s">
        <v>1958</v>
      </c>
      <c r="K8" s="130" t="s">
        <v>1959</v>
      </c>
      <c r="L8" s="53" t="s">
        <v>1977</v>
      </c>
      <c r="M8" s="122" t="s">
        <v>222</v>
      </c>
      <c r="N8" s="127" t="s">
        <v>222</v>
      </c>
    </row>
    <row r="9" spans="1:14" s="43" customFormat="1" hidden="1">
      <c r="A9" s="44" t="s">
        <v>3751</v>
      </c>
      <c r="B9" s="116" t="str">
        <f t="shared" si="0"/>
        <v>!</v>
      </c>
      <c r="C9" s="47" t="s">
        <v>414</v>
      </c>
      <c r="D9" s="47" t="s">
        <v>414</v>
      </c>
      <c r="E9" s="131" t="s">
        <v>3753</v>
      </c>
      <c r="F9" s="132" t="s">
        <v>3754</v>
      </c>
      <c r="G9" s="53" t="s">
        <v>1978</v>
      </c>
      <c r="H9" s="52"/>
      <c r="I9" s="51" t="str">
        <f t="shared" si="1"/>
        <v>CAH_SENIOR_Hentr</v>
      </c>
      <c r="J9" s="48" t="s">
        <v>1958</v>
      </c>
      <c r="K9" s="48" t="s">
        <v>1959</v>
      </c>
      <c r="L9" s="48" t="s">
        <v>1979</v>
      </c>
      <c r="M9" s="133"/>
      <c r="N9" s="157" t="s">
        <v>222</v>
      </c>
    </row>
    <row r="10" spans="1:14" s="2" customFormat="1" hidden="1">
      <c r="A10" s="44" t="s">
        <v>3751</v>
      </c>
      <c r="B10" s="134" t="str">
        <f t="shared" si="0"/>
        <v>!</v>
      </c>
      <c r="C10" s="66" t="s">
        <v>414</v>
      </c>
      <c r="D10" s="66" t="s">
        <v>414</v>
      </c>
      <c r="E10" s="118" t="s">
        <v>1980</v>
      </c>
      <c r="F10" s="118" t="s">
        <v>1981</v>
      </c>
      <c r="G10" s="120" t="s">
        <v>1982</v>
      </c>
      <c r="H10" s="121"/>
      <c r="I10" s="120" t="str">
        <f t="shared" si="1"/>
        <v>CAH_SENIOR_Sex</v>
      </c>
      <c r="J10" s="120" t="s">
        <v>1958</v>
      </c>
      <c r="K10" s="120" t="s">
        <v>1959</v>
      </c>
      <c r="L10" s="120" t="s">
        <v>1983</v>
      </c>
      <c r="M10" s="122" t="s">
        <v>222</v>
      </c>
      <c r="N10" s="123" t="s">
        <v>222</v>
      </c>
    </row>
    <row r="11" spans="1:14" s="2" customFormat="1" hidden="1">
      <c r="A11" s="44" t="s">
        <v>3751</v>
      </c>
      <c r="B11" s="135" t="str">
        <f t="shared" si="0"/>
        <v>!</v>
      </c>
      <c r="C11" s="50" t="s">
        <v>414</v>
      </c>
      <c r="D11" s="50" t="s">
        <v>414</v>
      </c>
      <c r="E11" s="124" t="s">
        <v>1984</v>
      </c>
      <c r="F11" s="125" t="s">
        <v>1985</v>
      </c>
      <c r="G11" s="53" t="s">
        <v>1986</v>
      </c>
      <c r="H11" s="128"/>
      <c r="I11" s="53" t="str">
        <f t="shared" si="1"/>
        <v>CAH_SENIOR_DtNais</v>
      </c>
      <c r="J11" s="53" t="s">
        <v>1958</v>
      </c>
      <c r="K11" s="53" t="s">
        <v>1959</v>
      </c>
      <c r="L11" s="53" t="s">
        <v>1987</v>
      </c>
      <c r="M11" s="122" t="s">
        <v>222</v>
      </c>
      <c r="N11" s="127" t="s">
        <v>222</v>
      </c>
    </row>
    <row r="12" spans="1:14">
      <c r="A12" s="455" t="s">
        <v>3751</v>
      </c>
      <c r="B12" s="135" t="str">
        <f t="shared" si="0"/>
        <v>!</v>
      </c>
      <c r="C12" s="354"/>
      <c r="D12" s="354"/>
      <c r="E12" s="369" t="s">
        <v>3755</v>
      </c>
      <c r="F12" s="369" t="s">
        <v>3756</v>
      </c>
      <c r="G12" s="370" t="s">
        <v>1988</v>
      </c>
      <c r="H12" s="371"/>
      <c r="I12" s="370" t="str">
        <f t="shared" si="1"/>
        <v>CAH_SENIOR_CompFrancais</v>
      </c>
      <c r="J12" s="370" t="s">
        <v>1958</v>
      </c>
      <c r="K12" s="370" t="s">
        <v>1959</v>
      </c>
      <c r="L12" s="370" t="s">
        <v>1989</v>
      </c>
      <c r="M12" s="372"/>
      <c r="N12" s="355" t="s">
        <v>222</v>
      </c>
    </row>
    <row r="13" spans="1:14">
      <c r="A13" s="455" t="s">
        <v>3751</v>
      </c>
      <c r="B13" s="135" t="str">
        <f t="shared" si="0"/>
        <v>!</v>
      </c>
      <c r="C13" s="354"/>
      <c r="D13" s="354"/>
      <c r="E13" s="369" t="s">
        <v>3757</v>
      </c>
      <c r="F13" s="369" t="s">
        <v>3758</v>
      </c>
      <c r="G13" s="370" t="s">
        <v>1990</v>
      </c>
      <c r="H13" s="371"/>
      <c r="I13" s="370" t="str">
        <f t="shared" si="1"/>
        <v>CAH_SENIOR_PrefMan</v>
      </c>
      <c r="J13" s="370" t="s">
        <v>1958</v>
      </c>
      <c r="K13" s="370" t="s">
        <v>1959</v>
      </c>
      <c r="L13" s="370" t="s">
        <v>1991</v>
      </c>
      <c r="M13" s="372" t="s">
        <v>222</v>
      </c>
      <c r="N13" s="355" t="s">
        <v>222</v>
      </c>
    </row>
    <row r="14" spans="1:14" s="2" customFormat="1" hidden="1">
      <c r="A14" s="44" t="s">
        <v>3751</v>
      </c>
      <c r="B14" s="135" t="str">
        <f t="shared" si="0"/>
        <v>!</v>
      </c>
      <c r="C14" s="136" t="s">
        <v>414</v>
      </c>
      <c r="D14" s="136" t="s">
        <v>414</v>
      </c>
      <c r="E14" s="124" t="s">
        <v>1992</v>
      </c>
      <c r="F14" s="125" t="s">
        <v>1993</v>
      </c>
      <c r="G14" s="53" t="s">
        <v>1994</v>
      </c>
      <c r="H14" s="128"/>
      <c r="I14" s="53" t="str">
        <f t="shared" si="1"/>
        <v>CAH_SENIOR_JamApp</v>
      </c>
      <c r="J14" s="53"/>
      <c r="K14" s="53" t="s">
        <v>1959</v>
      </c>
      <c r="L14" s="126" t="s">
        <v>193</v>
      </c>
      <c r="M14" s="122" t="s">
        <v>222</v>
      </c>
      <c r="N14" s="127"/>
    </row>
    <row r="15" spans="1:14">
      <c r="A15" s="455" t="s">
        <v>3751</v>
      </c>
      <c r="B15" s="135" t="str">
        <f t="shared" si="0"/>
        <v>!</v>
      </c>
      <c r="C15" s="354"/>
      <c r="D15" s="354"/>
      <c r="E15" s="369" t="s">
        <v>3759</v>
      </c>
      <c r="F15" s="369" t="s">
        <v>3760</v>
      </c>
      <c r="G15" s="370" t="s">
        <v>1995</v>
      </c>
      <c r="H15" s="371"/>
      <c r="I15" s="370" t="str">
        <f t="shared" si="1"/>
        <v>CAH_SENIOR_Ajeun</v>
      </c>
      <c r="J15" s="370" t="s">
        <v>1958</v>
      </c>
      <c r="K15" s="370" t="s">
        <v>1959</v>
      </c>
      <c r="L15" s="370" t="s">
        <v>1996</v>
      </c>
      <c r="M15" s="372"/>
      <c r="N15" s="355" t="s">
        <v>222</v>
      </c>
    </row>
    <row r="16" spans="1:14" s="407" customFormat="1" ht="15.75">
      <c r="A16" s="455" t="s">
        <v>3761</v>
      </c>
      <c r="B16" s="135" t="str">
        <f t="shared" ref="B16:B21" si="2">IF(ISERROR(LOOKUP(A16,TABLE,SIGNE)),"",(LOOKUP(A16,TABLE,SIGNE)))</f>
        <v>▫</v>
      </c>
      <c r="C16" s="354"/>
      <c r="D16" s="354"/>
      <c r="E16" s="373" t="s">
        <v>1997</v>
      </c>
      <c r="F16" s="373" t="s">
        <v>1998</v>
      </c>
      <c r="G16" s="373" t="s">
        <v>193</v>
      </c>
      <c r="H16" s="373"/>
      <c r="I16" s="373" t="str">
        <f t="shared" si="1"/>
        <v/>
      </c>
      <c r="J16" s="373"/>
      <c r="K16" s="373"/>
      <c r="L16" s="373"/>
      <c r="M16" s="374"/>
      <c r="N16" s="158" t="s">
        <v>222</v>
      </c>
    </row>
    <row r="17" spans="1:14" s="2" customFormat="1" hidden="1">
      <c r="A17" s="44" t="s">
        <v>3751</v>
      </c>
      <c r="B17" s="135" t="str">
        <f t="shared" si="2"/>
        <v>!</v>
      </c>
      <c r="C17" s="50" t="s">
        <v>414</v>
      </c>
      <c r="D17" s="50" t="s">
        <v>414</v>
      </c>
      <c r="E17" s="124" t="s">
        <v>1955</v>
      </c>
      <c r="F17" s="125" t="s">
        <v>1956</v>
      </c>
      <c r="G17" s="53" t="s">
        <v>1957</v>
      </c>
      <c r="H17" s="128"/>
      <c r="I17" s="53" t="str">
        <f t="shared" si="1"/>
        <v>CAH_SENIOR_id</v>
      </c>
      <c r="J17" s="53"/>
      <c r="K17" s="53" t="s">
        <v>1999</v>
      </c>
      <c r="L17" s="53" t="s">
        <v>1960</v>
      </c>
      <c r="M17" s="122"/>
      <c r="N17" s="127"/>
    </row>
    <row r="18" spans="1:14" s="2" customFormat="1" hidden="1">
      <c r="A18" s="44" t="s">
        <v>3751</v>
      </c>
      <c r="B18" s="135" t="str">
        <f t="shared" si="2"/>
        <v>!</v>
      </c>
      <c r="C18" s="50" t="s">
        <v>414</v>
      </c>
      <c r="D18" s="50" t="s">
        <v>414</v>
      </c>
      <c r="E18" s="124" t="s">
        <v>1964</v>
      </c>
      <c r="F18" s="125" t="s">
        <v>1965</v>
      </c>
      <c r="G18" s="126" t="s">
        <v>193</v>
      </c>
      <c r="H18" s="126"/>
      <c r="I18" s="126" t="str">
        <f t="shared" si="1"/>
        <v/>
      </c>
      <c r="J18" s="126"/>
      <c r="K18" s="53" t="s">
        <v>1999</v>
      </c>
      <c r="L18" s="53" t="s">
        <v>1966</v>
      </c>
      <c r="M18" s="122"/>
      <c r="N18" s="127"/>
    </row>
    <row r="19" spans="1:14" s="2" customFormat="1" hidden="1">
      <c r="A19" s="44" t="s">
        <v>3751</v>
      </c>
      <c r="B19" s="135" t="str">
        <f t="shared" si="2"/>
        <v>!</v>
      </c>
      <c r="C19" s="50" t="s">
        <v>414</v>
      </c>
      <c r="D19" s="50" t="s">
        <v>414</v>
      </c>
      <c r="E19" s="124" t="s">
        <v>2000</v>
      </c>
      <c r="F19" s="125" t="s">
        <v>2001</v>
      </c>
      <c r="G19" s="53" t="s">
        <v>2002</v>
      </c>
      <c r="H19" s="128"/>
      <c r="I19" s="53" t="str">
        <f t="shared" si="1"/>
        <v>CAH_SENIOR_DiplPres</v>
      </c>
      <c r="J19" s="53" t="s">
        <v>1958</v>
      </c>
      <c r="K19" s="53" t="s">
        <v>1999</v>
      </c>
      <c r="L19" s="53" t="s">
        <v>2003</v>
      </c>
      <c r="M19" s="122"/>
      <c r="N19" s="127"/>
    </row>
    <row r="20" spans="1:14" s="2" customFormat="1" ht="17.25" hidden="1" customHeight="1">
      <c r="A20" s="44" t="s">
        <v>3751</v>
      </c>
      <c r="B20" s="135" t="str">
        <f t="shared" si="2"/>
        <v>!</v>
      </c>
      <c r="C20" s="50" t="s">
        <v>414</v>
      </c>
      <c r="D20" s="50" t="s">
        <v>414</v>
      </c>
      <c r="E20" s="124" t="s">
        <v>2004</v>
      </c>
      <c r="F20" s="125" t="s">
        <v>2005</v>
      </c>
      <c r="G20" s="53" t="s">
        <v>2006</v>
      </c>
      <c r="H20" s="128"/>
      <c r="I20" s="53" t="str">
        <f t="shared" si="1"/>
        <v>CAH_SENIOR_ProfPres</v>
      </c>
      <c r="J20" s="53" t="s">
        <v>1958</v>
      </c>
      <c r="K20" s="53" t="s">
        <v>1999</v>
      </c>
      <c r="L20" s="53" t="s">
        <v>2007</v>
      </c>
      <c r="M20" s="122"/>
      <c r="N20" s="127"/>
    </row>
    <row r="21" spans="1:14">
      <c r="A21" s="455" t="s">
        <v>3751</v>
      </c>
      <c r="B21" s="137" t="str">
        <f t="shared" si="2"/>
        <v>!</v>
      </c>
      <c r="C21" s="356" t="str">
        <f>IF(C16="x","x","")</f>
        <v/>
      </c>
      <c r="D21" s="356" t="str">
        <f>IF($D$16="x","x","")</f>
        <v/>
      </c>
      <c r="E21" s="369" t="s">
        <v>2008</v>
      </c>
      <c r="F21" s="369" t="s">
        <v>2009</v>
      </c>
      <c r="G21" s="370" t="s">
        <v>193</v>
      </c>
      <c r="H21" s="371"/>
      <c r="I21" s="370" t="str">
        <f t="shared" si="1"/>
        <v/>
      </c>
      <c r="J21" s="370"/>
      <c r="K21" s="370"/>
      <c r="L21" s="370"/>
      <c r="M21" s="372"/>
      <c r="N21" s="355" t="s">
        <v>222</v>
      </c>
    </row>
    <row r="22" spans="1:14">
      <c r="A22" s="60" t="s">
        <v>3762</v>
      </c>
      <c r="B22" s="137" t="str">
        <f t="shared" si="0"/>
        <v>▫</v>
      </c>
      <c r="C22" s="356" t="str">
        <f t="shared" ref="C22:C27" si="3">IF($C$21="x","+","")</f>
        <v/>
      </c>
      <c r="D22" s="356" t="str">
        <f t="shared" ref="D22:D27" si="4">IF($D$21="x","+","")</f>
        <v/>
      </c>
      <c r="E22" s="375" t="s">
        <v>3763</v>
      </c>
      <c r="F22" s="375" t="s">
        <v>3764</v>
      </c>
      <c r="G22" s="370" t="s">
        <v>2010</v>
      </c>
      <c r="H22" s="371"/>
      <c r="I22" s="370" t="str">
        <f t="shared" si="1"/>
        <v>CAH_SENIOR_MemSpt1</v>
      </c>
      <c r="J22" s="370" t="s">
        <v>1958</v>
      </c>
      <c r="K22" s="370" t="s">
        <v>1999</v>
      </c>
      <c r="L22" s="370" t="s">
        <v>2011</v>
      </c>
      <c r="M22" s="372"/>
      <c r="N22" s="355" t="s">
        <v>222</v>
      </c>
    </row>
    <row r="23" spans="1:14">
      <c r="A23" s="60" t="s">
        <v>3762</v>
      </c>
      <c r="B23" s="137" t="str">
        <f t="shared" si="0"/>
        <v>▫</v>
      </c>
      <c r="C23" s="356" t="str">
        <f t="shared" si="3"/>
        <v/>
      </c>
      <c r="D23" s="356" t="str">
        <f t="shared" si="4"/>
        <v/>
      </c>
      <c r="E23" s="375" t="s">
        <v>3765</v>
      </c>
      <c r="F23" s="375" t="s">
        <v>3766</v>
      </c>
      <c r="G23" s="370" t="s">
        <v>2012</v>
      </c>
      <c r="H23" s="371"/>
      <c r="I23" s="370" t="str">
        <f t="shared" si="1"/>
        <v>CAH_SENIOR_MemSpt2</v>
      </c>
      <c r="J23" s="370" t="s">
        <v>1958</v>
      </c>
      <c r="K23" s="370" t="s">
        <v>1999</v>
      </c>
      <c r="L23" s="370" t="s">
        <v>2013</v>
      </c>
      <c r="M23" s="372"/>
      <c r="N23" s="355" t="s">
        <v>222</v>
      </c>
    </row>
    <row r="24" spans="1:14">
      <c r="A24" s="60" t="s">
        <v>3762</v>
      </c>
      <c r="B24" s="137" t="str">
        <f t="shared" si="0"/>
        <v>▫</v>
      </c>
      <c r="C24" s="356" t="str">
        <f t="shared" si="3"/>
        <v/>
      </c>
      <c r="D24" s="356" t="str">
        <f t="shared" si="4"/>
        <v/>
      </c>
      <c r="E24" s="375" t="s">
        <v>3767</v>
      </c>
      <c r="F24" s="375" t="s">
        <v>3768</v>
      </c>
      <c r="G24" s="370" t="s">
        <v>2014</v>
      </c>
      <c r="H24" s="371"/>
      <c r="I24" s="370" t="str">
        <f t="shared" si="1"/>
        <v>CAH_SENIOR_MemSpt3</v>
      </c>
      <c r="J24" s="370" t="s">
        <v>1958</v>
      </c>
      <c r="K24" s="370" t="s">
        <v>1999</v>
      </c>
      <c r="L24" s="370" t="s">
        <v>2015</v>
      </c>
      <c r="M24" s="372"/>
      <c r="N24" s="355" t="s">
        <v>222</v>
      </c>
    </row>
    <row r="25" spans="1:14">
      <c r="A25" s="60" t="s">
        <v>3762</v>
      </c>
      <c r="B25" s="137" t="str">
        <f t="shared" si="0"/>
        <v>▫</v>
      </c>
      <c r="C25" s="356" t="str">
        <f t="shared" si="3"/>
        <v/>
      </c>
      <c r="D25" s="356" t="str">
        <f t="shared" si="4"/>
        <v/>
      </c>
      <c r="E25" s="375" t="s">
        <v>2016</v>
      </c>
      <c r="F25" s="375" t="s">
        <v>2017</v>
      </c>
      <c r="G25" s="370" t="s">
        <v>2018</v>
      </c>
      <c r="H25" s="371"/>
      <c r="I25" s="370" t="str">
        <f t="shared" si="1"/>
        <v>CAH_SENIOR_MemSpt4</v>
      </c>
      <c r="J25" s="370" t="s">
        <v>1958</v>
      </c>
      <c r="K25" s="370" t="s">
        <v>1999</v>
      </c>
      <c r="L25" s="370" t="s">
        <v>2019</v>
      </c>
      <c r="M25" s="372"/>
      <c r="N25" s="355" t="s">
        <v>222</v>
      </c>
    </row>
    <row r="26" spans="1:14">
      <c r="A26" s="60" t="s">
        <v>3762</v>
      </c>
      <c r="B26" s="137" t="str">
        <f t="shared" si="0"/>
        <v>▫</v>
      </c>
      <c r="C26" s="356" t="str">
        <f t="shared" si="3"/>
        <v/>
      </c>
      <c r="D26" s="356" t="str">
        <f t="shared" si="4"/>
        <v/>
      </c>
      <c r="E26" s="375" t="s">
        <v>3769</v>
      </c>
      <c r="F26" s="375" t="s">
        <v>3770</v>
      </c>
      <c r="G26" s="370" t="s">
        <v>2020</v>
      </c>
      <c r="H26" s="371"/>
      <c r="I26" s="370" t="str">
        <f t="shared" si="1"/>
        <v>CAH_SENIOR_MemSpt5</v>
      </c>
      <c r="J26" s="370" t="s">
        <v>1958</v>
      </c>
      <c r="K26" s="370" t="s">
        <v>1999</v>
      </c>
      <c r="L26" s="370" t="s">
        <v>2021</v>
      </c>
      <c r="M26" s="372"/>
      <c r="N26" s="355" t="s">
        <v>222</v>
      </c>
    </row>
    <row r="27" spans="1:14">
      <c r="A27" s="60" t="s">
        <v>3762</v>
      </c>
      <c r="B27" s="137" t="str">
        <f t="shared" si="0"/>
        <v>▫</v>
      </c>
      <c r="C27" s="356" t="str">
        <f t="shared" si="3"/>
        <v/>
      </c>
      <c r="D27" s="356" t="str">
        <f t="shared" si="4"/>
        <v/>
      </c>
      <c r="E27" s="375" t="s">
        <v>3771</v>
      </c>
      <c r="F27" s="375" t="s">
        <v>3772</v>
      </c>
      <c r="G27" s="370" t="s">
        <v>2022</v>
      </c>
      <c r="H27" s="371"/>
      <c r="I27" s="370" t="str">
        <f t="shared" si="1"/>
        <v>CAH_SENIOR_MemSpt6</v>
      </c>
      <c r="J27" s="370" t="s">
        <v>1958</v>
      </c>
      <c r="K27" s="370" t="s">
        <v>1999</v>
      </c>
      <c r="L27" s="370" t="s">
        <v>2023</v>
      </c>
      <c r="M27" s="372"/>
      <c r="N27" s="355" t="s">
        <v>222</v>
      </c>
    </row>
    <row r="28" spans="1:14" ht="22.5">
      <c r="A28" s="455" t="s">
        <v>3751</v>
      </c>
      <c r="B28" s="137" t="str">
        <f t="shared" si="0"/>
        <v>!</v>
      </c>
      <c r="C28" s="356" t="str">
        <f t="shared" ref="C28:C34" si="5">IF($C$16="x","x","")</f>
        <v/>
      </c>
      <c r="D28" s="356" t="str">
        <f t="shared" ref="D28:D34" si="6">IF($D$16="x","x","")</f>
        <v/>
      </c>
      <c r="E28" s="369" t="s">
        <v>3773</v>
      </c>
      <c r="F28" s="369" t="s">
        <v>3774</v>
      </c>
      <c r="G28" s="370" t="s">
        <v>2024</v>
      </c>
      <c r="H28" s="371"/>
      <c r="I28" s="370" t="str">
        <f t="shared" si="1"/>
        <v>CAH_SENIOR_MemSptMed</v>
      </c>
      <c r="J28" s="370" t="s">
        <v>1958</v>
      </c>
      <c r="K28" s="370" t="s">
        <v>1999</v>
      </c>
      <c r="L28" s="370" t="s">
        <v>2025</v>
      </c>
      <c r="M28" s="372"/>
      <c r="N28" s="355" t="s">
        <v>222</v>
      </c>
    </row>
    <row r="29" spans="1:14">
      <c r="A29" s="455" t="s">
        <v>3751</v>
      </c>
      <c r="B29" s="137" t="str">
        <f t="shared" si="0"/>
        <v>!</v>
      </c>
      <c r="C29" s="356" t="str">
        <f t="shared" si="5"/>
        <v/>
      </c>
      <c r="D29" s="356" t="str">
        <f t="shared" si="6"/>
        <v/>
      </c>
      <c r="E29" s="369" t="s">
        <v>3775</v>
      </c>
      <c r="F29" s="369" t="s">
        <v>3776</v>
      </c>
      <c r="G29" s="370" t="s">
        <v>2026</v>
      </c>
      <c r="H29" s="371"/>
      <c r="I29" s="370" t="str">
        <f t="shared" si="1"/>
        <v>CAH_SENIOR_MemTest</v>
      </c>
      <c r="J29" s="370" t="s">
        <v>1958</v>
      </c>
      <c r="K29" s="370" t="s">
        <v>1999</v>
      </c>
      <c r="L29" s="370" t="s">
        <v>2027</v>
      </c>
      <c r="M29" s="372"/>
      <c r="N29" s="355" t="s">
        <v>222</v>
      </c>
    </row>
    <row r="30" spans="1:14">
      <c r="A30" s="455" t="s">
        <v>3751</v>
      </c>
      <c r="B30" s="137" t="str">
        <f t="shared" si="0"/>
        <v>!</v>
      </c>
      <c r="C30" s="356" t="str">
        <f t="shared" si="5"/>
        <v/>
      </c>
      <c r="D30" s="356" t="str">
        <f t="shared" si="6"/>
        <v/>
      </c>
      <c r="E30" s="369" t="s">
        <v>3777</v>
      </c>
      <c r="F30" s="369" t="s">
        <v>3778</v>
      </c>
      <c r="G30" s="370" t="s">
        <v>2028</v>
      </c>
      <c r="H30" s="371"/>
      <c r="I30" s="370" t="str">
        <f t="shared" si="1"/>
        <v>CAH_SENIOR_EquilTb</v>
      </c>
      <c r="J30" s="370" t="s">
        <v>1958</v>
      </c>
      <c r="K30" s="370" t="s">
        <v>1999</v>
      </c>
      <c r="L30" s="370" t="s">
        <v>2029</v>
      </c>
      <c r="M30" s="372"/>
      <c r="N30" s="355" t="s">
        <v>222</v>
      </c>
    </row>
    <row r="31" spans="1:14" ht="22.5">
      <c r="A31" s="455" t="s">
        <v>3751</v>
      </c>
      <c r="B31" s="137" t="str">
        <f>IF(ISERROR(LOOKUP(A31,TABLE,SIGNE)),"",(LOOKUP(A31,TABLE,SIGNE)))</f>
        <v>!</v>
      </c>
      <c r="C31" s="356" t="str">
        <f t="shared" si="5"/>
        <v/>
      </c>
      <c r="D31" s="356" t="str">
        <f>IF($D$16="x","x","")</f>
        <v/>
      </c>
      <c r="E31" s="369" t="s">
        <v>3779</v>
      </c>
      <c r="F31" s="375" t="s">
        <v>3780</v>
      </c>
      <c r="G31" s="370" t="s">
        <v>2030</v>
      </c>
      <c r="H31" s="371"/>
      <c r="I31" s="370" t="str">
        <f t="shared" si="1"/>
        <v>CAH_SENIOR_Chut12MGliss</v>
      </c>
      <c r="J31" s="370" t="s">
        <v>1958</v>
      </c>
      <c r="K31" s="370" t="s">
        <v>1999</v>
      </c>
      <c r="L31" s="370" t="s">
        <v>2031</v>
      </c>
      <c r="M31" s="372"/>
      <c r="N31" s="355" t="s">
        <v>222</v>
      </c>
    </row>
    <row r="32" spans="1:14" ht="22.5">
      <c r="A32" s="455" t="s">
        <v>3751</v>
      </c>
      <c r="B32" s="137" t="str">
        <f>IF(ISERROR(LOOKUP(A32,TABLE,SIGNE)),"",(LOOKUP(A32,TABLE,SIGNE)))</f>
        <v>!</v>
      </c>
      <c r="C32" s="356" t="str">
        <f t="shared" si="5"/>
        <v/>
      </c>
      <c r="D32" s="356" t="str">
        <f>IF($D$16="x","x","")</f>
        <v/>
      </c>
      <c r="E32" s="369" t="s">
        <v>3781</v>
      </c>
      <c r="F32" s="375" t="s">
        <v>3782</v>
      </c>
      <c r="G32" s="370" t="s">
        <v>2032</v>
      </c>
      <c r="H32" s="371"/>
      <c r="I32" s="370" t="str">
        <f t="shared" si="1"/>
        <v>CAH_SENIOR_Chut12MEscal</v>
      </c>
      <c r="J32" s="370" t="s">
        <v>1958</v>
      </c>
      <c r="K32" s="370" t="s">
        <v>1999</v>
      </c>
      <c r="L32" s="370" t="s">
        <v>2033</v>
      </c>
      <c r="M32" s="372"/>
      <c r="N32" s="355" t="s">
        <v>222</v>
      </c>
    </row>
    <row r="33" spans="1:14" ht="22.5">
      <c r="A33" s="455" t="s">
        <v>3751</v>
      </c>
      <c r="B33" s="137" t="str">
        <f>IF(ISERROR(LOOKUP(A33,TABLE,SIGNE)),"",(LOOKUP(A33,TABLE,SIGNE)))</f>
        <v>!</v>
      </c>
      <c r="C33" s="356" t="str">
        <f t="shared" si="5"/>
        <v/>
      </c>
      <c r="D33" s="356" t="str">
        <f>IF($D$16="x","x","")</f>
        <v/>
      </c>
      <c r="E33" s="369" t="s">
        <v>3783</v>
      </c>
      <c r="F33" s="375" t="s">
        <v>3784</v>
      </c>
      <c r="G33" s="370" t="s">
        <v>2034</v>
      </c>
      <c r="H33" s="371"/>
      <c r="I33" s="370" t="str">
        <f t="shared" si="1"/>
        <v>CAH_SENIOR_Chut12MHaut</v>
      </c>
      <c r="J33" s="370" t="s">
        <v>1958</v>
      </c>
      <c r="K33" s="370" t="s">
        <v>1999</v>
      </c>
      <c r="L33" s="370" t="s">
        <v>2035</v>
      </c>
      <c r="M33" s="372"/>
      <c r="N33" s="355" t="s">
        <v>222</v>
      </c>
    </row>
    <row r="34" spans="1:14" ht="22.5">
      <c r="A34" s="455" t="s">
        <v>3751</v>
      </c>
      <c r="B34" s="137" t="str">
        <f t="shared" si="0"/>
        <v>!</v>
      </c>
      <c r="C34" s="356" t="str">
        <f t="shared" si="5"/>
        <v/>
      </c>
      <c r="D34" s="356" t="str">
        <f t="shared" si="6"/>
        <v/>
      </c>
      <c r="E34" s="369" t="s">
        <v>3785</v>
      </c>
      <c r="F34" s="369" t="s">
        <v>3786</v>
      </c>
      <c r="G34" s="370" t="s">
        <v>2036</v>
      </c>
      <c r="H34" s="371"/>
      <c r="I34" s="370" t="str">
        <f t="shared" si="1"/>
        <v>CAH_SENIOR_Chut12MNb</v>
      </c>
      <c r="J34" s="370" t="s">
        <v>1958</v>
      </c>
      <c r="K34" s="370" t="s">
        <v>1999</v>
      </c>
      <c r="L34" s="370" t="s">
        <v>2037</v>
      </c>
      <c r="M34" s="372"/>
      <c r="N34" s="355" t="s">
        <v>222</v>
      </c>
    </row>
    <row r="35" spans="1:14" ht="15.75">
      <c r="A35" s="455"/>
      <c r="B35" s="137"/>
      <c r="C35" s="376"/>
      <c r="D35" s="376"/>
      <c r="E35" s="377" t="s">
        <v>3943</v>
      </c>
      <c r="F35" s="377" t="s">
        <v>3944</v>
      </c>
      <c r="G35" s="377" t="s">
        <v>193</v>
      </c>
      <c r="H35" s="377"/>
      <c r="I35" s="377" t="str">
        <f t="shared" si="1"/>
        <v/>
      </c>
      <c r="J35" s="377"/>
      <c r="K35" s="377"/>
      <c r="L35" s="377"/>
      <c r="M35" s="377" t="s">
        <v>222</v>
      </c>
      <c r="N35" s="159" t="s">
        <v>222</v>
      </c>
    </row>
    <row r="36" spans="1:14" s="407" customFormat="1" ht="15.75">
      <c r="A36" s="455" t="s">
        <v>3761</v>
      </c>
      <c r="B36" s="135" t="str">
        <f t="shared" si="0"/>
        <v>▫</v>
      </c>
      <c r="C36" s="357"/>
      <c r="D36" s="357"/>
      <c r="E36" s="373" t="s">
        <v>3787</v>
      </c>
      <c r="F36" s="373" t="s">
        <v>2038</v>
      </c>
      <c r="G36" s="373" t="s">
        <v>193</v>
      </c>
      <c r="H36" s="373"/>
      <c r="I36" s="373" t="str">
        <f t="shared" si="1"/>
        <v/>
      </c>
      <c r="J36" s="373"/>
      <c r="K36" s="373"/>
      <c r="L36" s="373"/>
      <c r="M36" s="374"/>
      <c r="N36" s="158" t="s">
        <v>222</v>
      </c>
    </row>
    <row r="37" spans="1:14" ht="67.5">
      <c r="A37" s="455" t="s">
        <v>3751</v>
      </c>
      <c r="B37" s="138" t="str">
        <f t="shared" si="0"/>
        <v>!</v>
      </c>
      <c r="C37" s="356" t="str">
        <f t="shared" ref="C37:C40" si="7">IF($C$36="x","+","")</f>
        <v/>
      </c>
      <c r="D37" s="356" t="str">
        <f t="shared" ref="D37:D40" si="8">IF($D$36="x","+","")</f>
        <v/>
      </c>
      <c r="E37" s="369" t="s">
        <v>3788</v>
      </c>
      <c r="F37" s="369" t="s">
        <v>3789</v>
      </c>
      <c r="G37" s="370" t="s">
        <v>2039</v>
      </c>
      <c r="H37" s="371"/>
      <c r="I37" s="370" t="str">
        <f t="shared" si="1"/>
        <v>CAH_SENIOR_IADLTelep</v>
      </c>
      <c r="J37" s="370" t="s">
        <v>1958</v>
      </c>
      <c r="K37" s="370" t="s">
        <v>1999</v>
      </c>
      <c r="L37" s="370" t="s">
        <v>2040</v>
      </c>
      <c r="M37" s="372"/>
      <c r="N37" s="355" t="s">
        <v>222</v>
      </c>
    </row>
    <row r="38" spans="1:14" ht="78.75">
      <c r="A38" s="455" t="s">
        <v>3751</v>
      </c>
      <c r="B38" s="138" t="str">
        <f t="shared" si="0"/>
        <v>!</v>
      </c>
      <c r="C38" s="356" t="str">
        <f t="shared" si="7"/>
        <v/>
      </c>
      <c r="D38" s="356" t="str">
        <f t="shared" si="8"/>
        <v/>
      </c>
      <c r="E38" s="369" t="s">
        <v>3790</v>
      </c>
      <c r="F38" s="369" t="s">
        <v>3791</v>
      </c>
      <c r="G38" s="370" t="s">
        <v>2041</v>
      </c>
      <c r="H38" s="371"/>
      <c r="I38" s="370" t="str">
        <f t="shared" si="1"/>
        <v>CAH_SENIOR_IADLTrans</v>
      </c>
      <c r="J38" s="370" t="s">
        <v>1958</v>
      </c>
      <c r="K38" s="370" t="s">
        <v>1999</v>
      </c>
      <c r="L38" s="370" t="s">
        <v>2042</v>
      </c>
      <c r="M38" s="372"/>
      <c r="N38" s="355" t="s">
        <v>222</v>
      </c>
    </row>
    <row r="39" spans="1:14" ht="56.25">
      <c r="A39" s="455" t="s">
        <v>3751</v>
      </c>
      <c r="B39" s="138" t="str">
        <f t="shared" si="0"/>
        <v>!</v>
      </c>
      <c r="C39" s="356" t="str">
        <f t="shared" si="7"/>
        <v/>
      </c>
      <c r="D39" s="356" t="str">
        <f t="shared" si="8"/>
        <v/>
      </c>
      <c r="E39" s="369" t="s">
        <v>3792</v>
      </c>
      <c r="F39" s="369" t="s">
        <v>3793</v>
      </c>
      <c r="G39" s="370" t="s">
        <v>2043</v>
      </c>
      <c r="H39" s="371"/>
      <c r="I39" s="370" t="str">
        <f t="shared" si="1"/>
        <v>CAH_SENIOR_IADLMedic</v>
      </c>
      <c r="J39" s="370" t="s">
        <v>1958</v>
      </c>
      <c r="K39" s="370" t="s">
        <v>1999</v>
      </c>
      <c r="L39" s="370" t="s">
        <v>2044</v>
      </c>
      <c r="M39" s="372"/>
      <c r="N39" s="355" t="s">
        <v>222</v>
      </c>
    </row>
    <row r="40" spans="1:14" ht="56.25">
      <c r="A40" s="455" t="s">
        <v>3751</v>
      </c>
      <c r="B40" s="138" t="str">
        <f t="shared" si="0"/>
        <v>!</v>
      </c>
      <c r="C40" s="356" t="str">
        <f t="shared" si="7"/>
        <v/>
      </c>
      <c r="D40" s="356" t="str">
        <f t="shared" si="8"/>
        <v/>
      </c>
      <c r="E40" s="369" t="s">
        <v>3794</v>
      </c>
      <c r="F40" s="369" t="s">
        <v>3795</v>
      </c>
      <c r="G40" s="370" t="s">
        <v>2045</v>
      </c>
      <c r="H40" s="371"/>
      <c r="I40" s="370" t="str">
        <f t="shared" si="1"/>
        <v>CAH_SENIOR_IADLBudge</v>
      </c>
      <c r="J40" s="370" t="s">
        <v>1958</v>
      </c>
      <c r="K40" s="370" t="s">
        <v>1999</v>
      </c>
      <c r="L40" s="370" t="s">
        <v>2046</v>
      </c>
      <c r="M40" s="372"/>
      <c r="N40" s="355" t="s">
        <v>222</v>
      </c>
    </row>
    <row r="41" spans="1:14" ht="15.75" hidden="1">
      <c r="A41" s="44" t="s">
        <v>3796</v>
      </c>
      <c r="B41" s="135" t="str">
        <f t="shared" ref="B41:B73" si="9">IF(ISERROR(LOOKUP(A41,TABLE,SIGNE)),"",(LOOKUP(A41,TABLE,SIGNE)))</f>
        <v>▫</v>
      </c>
      <c r="C41" s="50" t="s">
        <v>414</v>
      </c>
      <c r="D41" s="50" t="s">
        <v>414</v>
      </c>
      <c r="E41" s="373" t="s">
        <v>3797</v>
      </c>
      <c r="F41" s="373" t="s">
        <v>3798</v>
      </c>
      <c r="G41" s="373"/>
      <c r="H41" s="373"/>
      <c r="I41" s="373" t="str">
        <f t="shared" si="1"/>
        <v/>
      </c>
      <c r="J41" s="373"/>
      <c r="K41" s="373"/>
      <c r="L41" s="373"/>
      <c r="M41" s="374"/>
      <c r="N41" s="158" t="s">
        <v>222</v>
      </c>
    </row>
    <row r="42" spans="1:14" ht="22.5" hidden="1">
      <c r="A42" s="44" t="s">
        <v>3751</v>
      </c>
      <c r="B42" s="138" t="str">
        <f t="shared" si="9"/>
        <v>!</v>
      </c>
      <c r="C42" s="50" t="s">
        <v>414</v>
      </c>
      <c r="D42" s="50" t="s">
        <v>414</v>
      </c>
      <c r="E42" s="378" t="s">
        <v>3799</v>
      </c>
      <c r="F42" s="378" t="s">
        <v>3800</v>
      </c>
      <c r="G42" s="370" t="s">
        <v>3801</v>
      </c>
      <c r="H42" s="379"/>
      <c r="I42" s="370" t="str">
        <f t="shared" si="1"/>
        <v>CAH_SENIOR_IADLDeclarImpot</v>
      </c>
      <c r="J42" s="379"/>
      <c r="K42" s="379"/>
      <c r="L42" s="380"/>
      <c r="M42" s="355"/>
      <c r="N42" s="355" t="s">
        <v>222</v>
      </c>
    </row>
    <row r="43" spans="1:14" ht="22.5" hidden="1">
      <c r="A43" s="44" t="s">
        <v>3751</v>
      </c>
      <c r="B43" s="138" t="str">
        <f t="shared" si="9"/>
        <v>!</v>
      </c>
      <c r="C43" s="50" t="s">
        <v>414</v>
      </c>
      <c r="D43" s="50" t="s">
        <v>414</v>
      </c>
      <c r="E43" s="378" t="s">
        <v>3802</v>
      </c>
      <c r="F43" s="378" t="s">
        <v>3803</v>
      </c>
      <c r="G43" s="370" t="s">
        <v>3804</v>
      </c>
      <c r="H43" s="379"/>
      <c r="I43" s="370" t="str">
        <f t="shared" si="1"/>
        <v>CAH_SENIOR_IADLCartePaie</v>
      </c>
      <c r="J43" s="379"/>
      <c r="K43" s="380"/>
      <c r="L43" s="380"/>
      <c r="M43" s="381"/>
      <c r="N43" s="355" t="s">
        <v>222</v>
      </c>
    </row>
    <row r="44" spans="1:14" ht="15.75">
      <c r="A44" s="455"/>
      <c r="B44" s="138"/>
      <c r="C44" s="376"/>
      <c r="D44" s="376"/>
      <c r="E44" s="377" t="s">
        <v>3945</v>
      </c>
      <c r="F44" s="377" t="s">
        <v>3946</v>
      </c>
      <c r="G44" s="377" t="s">
        <v>193</v>
      </c>
      <c r="H44" s="377" t="s">
        <v>193</v>
      </c>
      <c r="I44" s="377" t="s">
        <v>193</v>
      </c>
      <c r="J44" s="377" t="s">
        <v>193</v>
      </c>
      <c r="K44" s="377" t="s">
        <v>193</v>
      </c>
      <c r="L44" s="377" t="s">
        <v>193</v>
      </c>
      <c r="M44" s="382"/>
      <c r="N44" s="159" t="s">
        <v>222</v>
      </c>
    </row>
    <row r="45" spans="1:14" s="407" customFormat="1" ht="15.75">
      <c r="A45" s="455" t="s">
        <v>3761</v>
      </c>
      <c r="B45" s="135" t="str">
        <f t="shared" si="9"/>
        <v>▫</v>
      </c>
      <c r="C45" s="357"/>
      <c r="D45" s="357"/>
      <c r="E45" s="373" t="s">
        <v>3185</v>
      </c>
      <c r="F45" s="373" t="s">
        <v>3185</v>
      </c>
      <c r="G45" s="373" t="s">
        <v>193</v>
      </c>
      <c r="H45" s="373"/>
      <c r="I45" s="373" t="str">
        <f t="shared" si="1"/>
        <v/>
      </c>
      <c r="J45" s="373"/>
      <c r="K45" s="373"/>
      <c r="L45" s="373"/>
      <c r="M45" s="374"/>
      <c r="N45" s="158" t="s">
        <v>222</v>
      </c>
    </row>
    <row r="46" spans="1:14" s="2" customFormat="1" hidden="1">
      <c r="A46" s="45" t="s">
        <v>3751</v>
      </c>
      <c r="B46" s="138" t="str">
        <f t="shared" si="9"/>
        <v>!</v>
      </c>
      <c r="C46" s="50" t="s">
        <v>414</v>
      </c>
      <c r="D46" s="50" t="s">
        <v>414</v>
      </c>
      <c r="E46" s="124" t="s">
        <v>1955</v>
      </c>
      <c r="F46" s="125" t="s">
        <v>1956</v>
      </c>
      <c r="G46" s="53" t="s">
        <v>1957</v>
      </c>
      <c r="H46" s="128"/>
      <c r="I46" s="53" t="str">
        <f t="shared" si="1"/>
        <v>CAH_SENIOR_id</v>
      </c>
      <c r="J46" s="53" t="s">
        <v>2047</v>
      </c>
      <c r="K46" s="53" t="s">
        <v>2048</v>
      </c>
      <c r="L46" s="53" t="s">
        <v>1960</v>
      </c>
      <c r="M46" s="122"/>
      <c r="N46" s="127"/>
    </row>
    <row r="47" spans="1:14" s="2" customFormat="1" hidden="1">
      <c r="A47" s="45" t="s">
        <v>3751</v>
      </c>
      <c r="B47" s="138" t="str">
        <f t="shared" si="9"/>
        <v>!</v>
      </c>
      <c r="C47" s="50" t="s">
        <v>414</v>
      </c>
      <c r="D47" s="50" t="s">
        <v>414</v>
      </c>
      <c r="E47" s="124" t="s">
        <v>1964</v>
      </c>
      <c r="F47" s="125" t="s">
        <v>1965</v>
      </c>
      <c r="G47" s="126" t="s">
        <v>193</v>
      </c>
      <c r="H47" s="126" t="s">
        <v>193</v>
      </c>
      <c r="I47" s="126" t="s">
        <v>193</v>
      </c>
      <c r="J47" s="126" t="s">
        <v>193</v>
      </c>
      <c r="K47" s="53" t="s">
        <v>2048</v>
      </c>
      <c r="L47" s="53" t="s">
        <v>1966</v>
      </c>
      <c r="M47" s="122"/>
      <c r="N47" s="127"/>
    </row>
    <row r="48" spans="1:14" ht="22.5">
      <c r="A48" s="60" t="s">
        <v>3751</v>
      </c>
      <c r="B48" s="138" t="str">
        <f t="shared" si="9"/>
        <v>!</v>
      </c>
      <c r="C48" s="356" t="str">
        <f t="shared" ref="C48:C111" si="10">IF($C$45="x","+","")</f>
        <v/>
      </c>
      <c r="D48" s="356" t="str">
        <f>IF($D$45="x","+","")</f>
        <v/>
      </c>
      <c r="E48" s="369" t="s">
        <v>2049</v>
      </c>
      <c r="F48" s="369" t="s">
        <v>2050</v>
      </c>
      <c r="G48" s="370" t="s">
        <v>193</v>
      </c>
      <c r="H48" s="371"/>
      <c r="I48" s="370" t="str">
        <f t="shared" si="1"/>
        <v/>
      </c>
      <c r="J48" s="370"/>
      <c r="K48" s="370"/>
      <c r="L48" s="370"/>
      <c r="M48" s="372" t="s">
        <v>222</v>
      </c>
      <c r="N48" s="355" t="s">
        <v>222</v>
      </c>
    </row>
    <row r="49" spans="1:14">
      <c r="A49" s="60" t="s">
        <v>3762</v>
      </c>
      <c r="B49" s="138" t="str">
        <f t="shared" si="9"/>
        <v>▫</v>
      </c>
      <c r="C49" s="356" t="str">
        <f t="shared" si="10"/>
        <v/>
      </c>
      <c r="D49" s="356" t="str">
        <f t="shared" ref="D49:D111" si="11">IF($D$45="x","+","")</f>
        <v/>
      </c>
      <c r="E49" s="375" t="s">
        <v>3171</v>
      </c>
      <c r="F49" s="375" t="s">
        <v>3173</v>
      </c>
      <c r="G49" s="370" t="s">
        <v>2051</v>
      </c>
      <c r="H49" s="371"/>
      <c r="I49" s="370" t="str">
        <f t="shared" si="1"/>
        <v>CAH_SENIOR_MMS00</v>
      </c>
      <c r="J49" s="370" t="s">
        <v>2047</v>
      </c>
      <c r="K49" s="383" t="s">
        <v>193</v>
      </c>
      <c r="L49" s="383" t="s">
        <v>193</v>
      </c>
      <c r="M49" s="372" t="s">
        <v>222</v>
      </c>
      <c r="N49" s="355" t="s">
        <v>222</v>
      </c>
    </row>
    <row r="50" spans="1:14" ht="22.5">
      <c r="A50" s="60" t="s">
        <v>3805</v>
      </c>
      <c r="B50" s="138" t="str">
        <f t="shared" si="9"/>
        <v>▫</v>
      </c>
      <c r="C50" s="356" t="str">
        <f t="shared" si="10"/>
        <v/>
      </c>
      <c r="D50" s="356" t="str">
        <f t="shared" si="11"/>
        <v/>
      </c>
      <c r="E50" s="375" t="s">
        <v>3172</v>
      </c>
      <c r="F50" s="375" t="s">
        <v>3174</v>
      </c>
      <c r="G50" s="370" t="s">
        <v>193</v>
      </c>
      <c r="H50" s="371"/>
      <c r="I50" s="370" t="str">
        <f t="shared" si="1"/>
        <v/>
      </c>
      <c r="J50" s="370"/>
      <c r="K50" s="384"/>
      <c r="L50" s="370"/>
      <c r="M50" s="372" t="s">
        <v>222</v>
      </c>
      <c r="N50" s="355" t="s">
        <v>222</v>
      </c>
    </row>
    <row r="51" spans="1:14">
      <c r="A51" s="60" t="s">
        <v>3762</v>
      </c>
      <c r="B51" s="138" t="str">
        <f t="shared" si="9"/>
        <v>▫</v>
      </c>
      <c r="C51" s="356" t="str">
        <f t="shared" si="10"/>
        <v/>
      </c>
      <c r="D51" s="356" t="str">
        <f t="shared" si="11"/>
        <v/>
      </c>
      <c r="E51" s="385" t="s">
        <v>2052</v>
      </c>
      <c r="F51" s="385" t="s">
        <v>2053</v>
      </c>
      <c r="G51" s="370" t="s">
        <v>2054</v>
      </c>
      <c r="H51" s="371"/>
      <c r="I51" s="370" t="str">
        <f t="shared" si="1"/>
        <v>CAH_SENIOR_MMS01</v>
      </c>
      <c r="J51" s="370" t="s">
        <v>2047</v>
      </c>
      <c r="K51" s="370" t="s">
        <v>2048</v>
      </c>
      <c r="L51" s="370" t="s">
        <v>2055</v>
      </c>
      <c r="M51" s="372" t="s">
        <v>222</v>
      </c>
      <c r="N51" s="355" t="s">
        <v>222</v>
      </c>
    </row>
    <row r="52" spans="1:14">
      <c r="A52" s="60" t="s">
        <v>3762</v>
      </c>
      <c r="B52" s="138" t="str">
        <f t="shared" si="9"/>
        <v>▫</v>
      </c>
      <c r="C52" s="356" t="str">
        <f t="shared" si="10"/>
        <v/>
      </c>
      <c r="D52" s="356" t="str">
        <f t="shared" si="11"/>
        <v/>
      </c>
      <c r="E52" s="385" t="s">
        <v>2056</v>
      </c>
      <c r="F52" s="385" t="s">
        <v>2057</v>
      </c>
      <c r="G52" s="370" t="s">
        <v>2058</v>
      </c>
      <c r="H52" s="371"/>
      <c r="I52" s="370" t="str">
        <f t="shared" si="1"/>
        <v>CAH_SENIOR_MMS02</v>
      </c>
      <c r="J52" s="370" t="s">
        <v>2047</v>
      </c>
      <c r="K52" s="370" t="s">
        <v>2048</v>
      </c>
      <c r="L52" s="370" t="s">
        <v>2059</v>
      </c>
      <c r="M52" s="372" t="s">
        <v>222</v>
      </c>
      <c r="N52" s="355" t="s">
        <v>222</v>
      </c>
    </row>
    <row r="53" spans="1:14">
      <c r="A53" s="60" t="s">
        <v>3762</v>
      </c>
      <c r="B53" s="138" t="str">
        <f t="shared" si="9"/>
        <v>▫</v>
      </c>
      <c r="C53" s="356" t="str">
        <f t="shared" si="10"/>
        <v/>
      </c>
      <c r="D53" s="356" t="str">
        <f t="shared" si="11"/>
        <v/>
      </c>
      <c r="E53" s="385" t="s">
        <v>2060</v>
      </c>
      <c r="F53" s="385" t="s">
        <v>2061</v>
      </c>
      <c r="G53" s="370" t="s">
        <v>2062</v>
      </c>
      <c r="H53" s="371"/>
      <c r="I53" s="370" t="str">
        <f t="shared" si="1"/>
        <v>CAH_SENIOR_MMS03</v>
      </c>
      <c r="J53" s="370" t="s">
        <v>2047</v>
      </c>
      <c r="K53" s="370" t="s">
        <v>2048</v>
      </c>
      <c r="L53" s="370" t="s">
        <v>2063</v>
      </c>
      <c r="M53" s="372" t="s">
        <v>222</v>
      </c>
      <c r="N53" s="355" t="s">
        <v>222</v>
      </c>
    </row>
    <row r="54" spans="1:14">
      <c r="A54" s="60" t="s">
        <v>3762</v>
      </c>
      <c r="B54" s="138" t="str">
        <f t="shared" si="9"/>
        <v>▫</v>
      </c>
      <c r="C54" s="356" t="str">
        <f t="shared" si="10"/>
        <v/>
      </c>
      <c r="D54" s="356" t="str">
        <f t="shared" si="11"/>
        <v/>
      </c>
      <c r="E54" s="385" t="s">
        <v>2064</v>
      </c>
      <c r="F54" s="385" t="s">
        <v>2065</v>
      </c>
      <c r="G54" s="370" t="s">
        <v>2066</v>
      </c>
      <c r="H54" s="371"/>
      <c r="I54" s="370" t="str">
        <f t="shared" si="1"/>
        <v>CAH_SENIOR_MMS04</v>
      </c>
      <c r="J54" s="370" t="s">
        <v>2047</v>
      </c>
      <c r="K54" s="370" t="s">
        <v>2048</v>
      </c>
      <c r="L54" s="370" t="s">
        <v>2067</v>
      </c>
      <c r="M54" s="372" t="s">
        <v>222</v>
      </c>
      <c r="N54" s="355" t="s">
        <v>222</v>
      </c>
    </row>
    <row r="55" spans="1:14">
      <c r="A55" s="60" t="s">
        <v>3762</v>
      </c>
      <c r="B55" s="138" t="str">
        <f t="shared" si="9"/>
        <v>▫</v>
      </c>
      <c r="C55" s="356" t="str">
        <f t="shared" si="10"/>
        <v/>
      </c>
      <c r="D55" s="356" t="str">
        <f t="shared" si="11"/>
        <v/>
      </c>
      <c r="E55" s="385" t="s">
        <v>2068</v>
      </c>
      <c r="F55" s="385" t="s">
        <v>2069</v>
      </c>
      <c r="G55" s="370" t="s">
        <v>2070</v>
      </c>
      <c r="H55" s="371"/>
      <c r="I55" s="370" t="str">
        <f t="shared" si="1"/>
        <v>CAH_SENIOR_MMS05</v>
      </c>
      <c r="J55" s="370" t="s">
        <v>2047</v>
      </c>
      <c r="K55" s="370" t="s">
        <v>2048</v>
      </c>
      <c r="L55" s="370" t="s">
        <v>2071</v>
      </c>
      <c r="M55" s="372" t="s">
        <v>222</v>
      </c>
      <c r="N55" s="355" t="s">
        <v>222</v>
      </c>
    </row>
    <row r="56" spans="1:14">
      <c r="A56" s="60" t="s">
        <v>2072</v>
      </c>
      <c r="B56" s="138" t="str">
        <f t="shared" si="9"/>
        <v>-</v>
      </c>
      <c r="C56" s="356" t="str">
        <f t="shared" si="10"/>
        <v/>
      </c>
      <c r="D56" s="356" t="str">
        <f t="shared" si="11"/>
        <v/>
      </c>
      <c r="E56" s="386" t="s">
        <v>3806</v>
      </c>
      <c r="F56" s="386" t="s">
        <v>3807</v>
      </c>
      <c r="G56" s="370" t="s">
        <v>2073</v>
      </c>
      <c r="H56" s="371"/>
      <c r="I56" s="370" t="str">
        <f t="shared" si="1"/>
        <v>CAH_SENIOR_MMS0105</v>
      </c>
      <c r="J56" s="370" t="s">
        <v>2047</v>
      </c>
      <c r="K56" s="383" t="s">
        <v>193</v>
      </c>
      <c r="L56" s="383" t="s">
        <v>193</v>
      </c>
      <c r="M56" s="372" t="s">
        <v>222</v>
      </c>
      <c r="N56" s="355" t="s">
        <v>222</v>
      </c>
    </row>
    <row r="57" spans="1:14">
      <c r="A57" s="60" t="s">
        <v>3751</v>
      </c>
      <c r="B57" s="138" t="str">
        <f t="shared" si="9"/>
        <v>!</v>
      </c>
      <c r="C57" s="356" t="str">
        <f t="shared" si="10"/>
        <v/>
      </c>
      <c r="D57" s="356" t="str">
        <f t="shared" si="11"/>
        <v/>
      </c>
      <c r="E57" s="369" t="s">
        <v>2074</v>
      </c>
      <c r="F57" s="369" t="s">
        <v>2075</v>
      </c>
      <c r="G57" s="370" t="s">
        <v>193</v>
      </c>
      <c r="H57" s="371"/>
      <c r="I57" s="370" t="str">
        <f t="shared" si="1"/>
        <v/>
      </c>
      <c r="J57" s="370"/>
      <c r="K57" s="370"/>
      <c r="L57" s="370"/>
      <c r="M57" s="372" t="s">
        <v>222</v>
      </c>
      <c r="N57" s="355" t="s">
        <v>222</v>
      </c>
    </row>
    <row r="58" spans="1:14">
      <c r="A58" s="60" t="s">
        <v>3762</v>
      </c>
      <c r="B58" s="138" t="str">
        <f t="shared" si="9"/>
        <v>▫</v>
      </c>
      <c r="C58" s="356" t="str">
        <f t="shared" si="10"/>
        <v/>
      </c>
      <c r="D58" s="356" t="str">
        <f t="shared" si="11"/>
        <v/>
      </c>
      <c r="E58" s="385" t="s">
        <v>2076</v>
      </c>
      <c r="F58" s="385" t="s">
        <v>2077</v>
      </c>
      <c r="G58" s="370" t="s">
        <v>2078</v>
      </c>
      <c r="H58" s="371"/>
      <c r="I58" s="370" t="str">
        <f t="shared" si="1"/>
        <v>CAH_SENIOR_MMS06</v>
      </c>
      <c r="J58" s="370" t="s">
        <v>2047</v>
      </c>
      <c r="K58" s="370" t="s">
        <v>2048</v>
      </c>
      <c r="L58" s="370" t="s">
        <v>2079</v>
      </c>
      <c r="M58" s="372" t="s">
        <v>222</v>
      </c>
      <c r="N58" s="355" t="s">
        <v>222</v>
      </c>
    </row>
    <row r="59" spans="1:14">
      <c r="A59" s="60" t="s">
        <v>3762</v>
      </c>
      <c r="B59" s="138" t="str">
        <f t="shared" si="9"/>
        <v>▫</v>
      </c>
      <c r="C59" s="356" t="str">
        <f t="shared" si="10"/>
        <v/>
      </c>
      <c r="D59" s="356" t="str">
        <f t="shared" si="11"/>
        <v/>
      </c>
      <c r="E59" s="385" t="s">
        <v>2080</v>
      </c>
      <c r="F59" s="385" t="s">
        <v>2081</v>
      </c>
      <c r="G59" s="370" t="s">
        <v>2082</v>
      </c>
      <c r="H59" s="371"/>
      <c r="I59" s="370" t="str">
        <f t="shared" si="1"/>
        <v>CAH_SENIOR_MMS07</v>
      </c>
      <c r="J59" s="370" t="s">
        <v>2047</v>
      </c>
      <c r="K59" s="370" t="s">
        <v>2048</v>
      </c>
      <c r="L59" s="370" t="s">
        <v>2083</v>
      </c>
      <c r="M59" s="372" t="s">
        <v>222</v>
      </c>
      <c r="N59" s="355" t="s">
        <v>222</v>
      </c>
    </row>
    <row r="60" spans="1:14">
      <c r="A60" s="60" t="s">
        <v>3762</v>
      </c>
      <c r="B60" s="138" t="str">
        <f t="shared" si="9"/>
        <v>▫</v>
      </c>
      <c r="C60" s="356" t="str">
        <f t="shared" si="10"/>
        <v/>
      </c>
      <c r="D60" s="356" t="str">
        <f t="shared" si="11"/>
        <v/>
      </c>
      <c r="E60" s="385" t="s">
        <v>2084</v>
      </c>
      <c r="F60" s="385" t="s">
        <v>2085</v>
      </c>
      <c r="G60" s="370" t="s">
        <v>2086</v>
      </c>
      <c r="H60" s="371"/>
      <c r="I60" s="370" t="str">
        <f t="shared" si="1"/>
        <v>CAH_SENIOR_MMS08</v>
      </c>
      <c r="J60" s="370" t="s">
        <v>2047</v>
      </c>
      <c r="K60" s="370" t="s">
        <v>2048</v>
      </c>
      <c r="L60" s="370" t="s">
        <v>2087</v>
      </c>
      <c r="M60" s="372" t="s">
        <v>222</v>
      </c>
      <c r="N60" s="355" t="s">
        <v>222</v>
      </c>
    </row>
    <row r="61" spans="1:14">
      <c r="A61" s="60" t="s">
        <v>3762</v>
      </c>
      <c r="B61" s="138" t="str">
        <f t="shared" si="9"/>
        <v>▫</v>
      </c>
      <c r="C61" s="356" t="str">
        <f t="shared" si="10"/>
        <v/>
      </c>
      <c r="D61" s="356" t="str">
        <f t="shared" si="11"/>
        <v/>
      </c>
      <c r="E61" s="385" t="s">
        <v>2088</v>
      </c>
      <c r="F61" s="385" t="s">
        <v>2089</v>
      </c>
      <c r="G61" s="370" t="s">
        <v>2090</v>
      </c>
      <c r="H61" s="371"/>
      <c r="I61" s="370" t="str">
        <f t="shared" si="1"/>
        <v>CAH_SENIOR_MMS09</v>
      </c>
      <c r="J61" s="370" t="s">
        <v>2047</v>
      </c>
      <c r="K61" s="370" t="s">
        <v>2048</v>
      </c>
      <c r="L61" s="370" t="s">
        <v>2091</v>
      </c>
      <c r="M61" s="372" t="s">
        <v>222</v>
      </c>
      <c r="N61" s="355" t="s">
        <v>222</v>
      </c>
    </row>
    <row r="62" spans="1:14">
      <c r="A62" s="60" t="s">
        <v>3762</v>
      </c>
      <c r="B62" s="138" t="str">
        <f t="shared" si="9"/>
        <v>▫</v>
      </c>
      <c r="C62" s="356" t="str">
        <f t="shared" si="10"/>
        <v/>
      </c>
      <c r="D62" s="356" t="str">
        <f t="shared" si="11"/>
        <v/>
      </c>
      <c r="E62" s="385" t="s">
        <v>2092</v>
      </c>
      <c r="F62" s="385" t="s">
        <v>2093</v>
      </c>
      <c r="G62" s="370" t="s">
        <v>2094</v>
      </c>
      <c r="H62" s="371"/>
      <c r="I62" s="370" t="str">
        <f t="shared" si="1"/>
        <v>CAH_SENIOR_MMS10</v>
      </c>
      <c r="J62" s="370" t="s">
        <v>2047</v>
      </c>
      <c r="K62" s="370" t="s">
        <v>2048</v>
      </c>
      <c r="L62" s="370" t="s">
        <v>2095</v>
      </c>
      <c r="M62" s="372" t="s">
        <v>222</v>
      </c>
      <c r="N62" s="355" t="s">
        <v>222</v>
      </c>
    </row>
    <row r="63" spans="1:14">
      <c r="A63" s="60" t="s">
        <v>2072</v>
      </c>
      <c r="B63" s="138" t="str">
        <f t="shared" si="9"/>
        <v>-</v>
      </c>
      <c r="C63" s="356" t="str">
        <f t="shared" si="10"/>
        <v/>
      </c>
      <c r="D63" s="356" t="str">
        <f t="shared" si="11"/>
        <v/>
      </c>
      <c r="E63" s="386" t="s">
        <v>3808</v>
      </c>
      <c r="F63" s="386" t="s">
        <v>3809</v>
      </c>
      <c r="G63" s="370" t="s">
        <v>2096</v>
      </c>
      <c r="H63" s="371"/>
      <c r="I63" s="370" t="str">
        <f t="shared" si="1"/>
        <v>CAH_SENIOR_MMS0610</v>
      </c>
      <c r="J63" s="370" t="s">
        <v>2047</v>
      </c>
      <c r="K63" s="383" t="s">
        <v>193</v>
      </c>
      <c r="L63" s="383" t="s">
        <v>193</v>
      </c>
      <c r="M63" s="372" t="s">
        <v>222</v>
      </c>
      <c r="N63" s="355" t="s">
        <v>222</v>
      </c>
    </row>
    <row r="64" spans="1:14" ht="22.5">
      <c r="A64" s="60" t="s">
        <v>3751</v>
      </c>
      <c r="B64" s="138" t="str">
        <f t="shared" si="9"/>
        <v>!</v>
      </c>
      <c r="C64" s="356" t="str">
        <f t="shared" si="10"/>
        <v/>
      </c>
      <c r="D64" s="356" t="str">
        <f t="shared" si="11"/>
        <v/>
      </c>
      <c r="E64" s="369" t="s">
        <v>2097</v>
      </c>
      <c r="F64" s="387" t="s">
        <v>3810</v>
      </c>
      <c r="G64" s="370" t="s">
        <v>193</v>
      </c>
      <c r="H64" s="371"/>
      <c r="I64" s="370" t="str">
        <f t="shared" si="1"/>
        <v/>
      </c>
      <c r="J64" s="370"/>
      <c r="K64" s="370"/>
      <c r="L64" s="370"/>
      <c r="M64" s="372" t="s">
        <v>222</v>
      </c>
      <c r="N64" s="355" t="s">
        <v>222</v>
      </c>
    </row>
    <row r="65" spans="1:14">
      <c r="A65" s="60" t="s">
        <v>3762</v>
      </c>
      <c r="B65" s="138" t="str">
        <f t="shared" si="9"/>
        <v>▫</v>
      </c>
      <c r="C65" s="356" t="str">
        <f t="shared" si="10"/>
        <v/>
      </c>
      <c r="D65" s="356" t="str">
        <f t="shared" si="11"/>
        <v/>
      </c>
      <c r="E65" s="385" t="s">
        <v>2098</v>
      </c>
      <c r="F65" s="385" t="s">
        <v>2099</v>
      </c>
      <c r="G65" s="370" t="s">
        <v>193</v>
      </c>
      <c r="H65" s="371"/>
      <c r="I65" s="370" t="str">
        <f t="shared" si="1"/>
        <v/>
      </c>
      <c r="J65" s="370"/>
      <c r="K65" s="370"/>
      <c r="L65" s="370"/>
      <c r="M65" s="372" t="s">
        <v>222</v>
      </c>
      <c r="N65" s="355" t="s">
        <v>222</v>
      </c>
    </row>
    <row r="66" spans="1:14">
      <c r="A66" s="60" t="s">
        <v>3762</v>
      </c>
      <c r="B66" s="138" t="str">
        <f t="shared" si="9"/>
        <v>▫</v>
      </c>
      <c r="C66" s="356" t="str">
        <f t="shared" si="10"/>
        <v/>
      </c>
      <c r="D66" s="356" t="str">
        <f t="shared" si="11"/>
        <v/>
      </c>
      <c r="E66" s="385" t="s">
        <v>2100</v>
      </c>
      <c r="F66" s="385" t="s">
        <v>2101</v>
      </c>
      <c r="G66" s="370" t="s">
        <v>2102</v>
      </c>
      <c r="H66" s="371"/>
      <c r="I66" s="370" t="str">
        <f t="shared" si="1"/>
        <v>CAH_SENIOR_MMS11</v>
      </c>
      <c r="J66" s="370" t="s">
        <v>2047</v>
      </c>
      <c r="K66" s="370" t="s">
        <v>2048</v>
      </c>
      <c r="L66" s="370" t="s">
        <v>2103</v>
      </c>
      <c r="M66" s="372" t="s">
        <v>222</v>
      </c>
      <c r="N66" s="355" t="s">
        <v>222</v>
      </c>
    </row>
    <row r="67" spans="1:14">
      <c r="A67" s="60" t="s">
        <v>3762</v>
      </c>
      <c r="B67" s="138" t="str">
        <f t="shared" si="9"/>
        <v>▫</v>
      </c>
      <c r="C67" s="356" t="str">
        <f t="shared" si="10"/>
        <v/>
      </c>
      <c r="D67" s="356" t="str">
        <f t="shared" si="11"/>
        <v/>
      </c>
      <c r="E67" s="385" t="s">
        <v>2104</v>
      </c>
      <c r="F67" s="385" t="s">
        <v>2105</v>
      </c>
      <c r="G67" s="370" t="s">
        <v>2106</v>
      </c>
      <c r="H67" s="371"/>
      <c r="I67" s="370" t="str">
        <f t="shared" si="1"/>
        <v>CAH_SENIOR_MMS12</v>
      </c>
      <c r="J67" s="370" t="s">
        <v>2047</v>
      </c>
      <c r="K67" s="370" t="s">
        <v>2048</v>
      </c>
      <c r="L67" s="370" t="s">
        <v>2107</v>
      </c>
      <c r="M67" s="372" t="s">
        <v>222</v>
      </c>
      <c r="N67" s="355" t="s">
        <v>222</v>
      </c>
    </row>
    <row r="68" spans="1:14">
      <c r="A68" s="60" t="s">
        <v>3762</v>
      </c>
      <c r="B68" s="138" t="str">
        <f t="shared" si="9"/>
        <v>▫</v>
      </c>
      <c r="C68" s="356" t="str">
        <f t="shared" si="10"/>
        <v/>
      </c>
      <c r="D68" s="356" t="str">
        <f t="shared" si="11"/>
        <v/>
      </c>
      <c r="E68" s="385" t="s">
        <v>2108</v>
      </c>
      <c r="F68" s="385" t="s">
        <v>2109</v>
      </c>
      <c r="G68" s="370" t="s">
        <v>2110</v>
      </c>
      <c r="H68" s="371"/>
      <c r="I68" s="370" t="str">
        <f t="shared" si="1"/>
        <v>CAH_SENIOR_MMS13</v>
      </c>
      <c r="J68" s="370" t="s">
        <v>2047</v>
      </c>
      <c r="K68" s="370" t="s">
        <v>2048</v>
      </c>
      <c r="L68" s="370" t="s">
        <v>2111</v>
      </c>
      <c r="M68" s="372" t="s">
        <v>222</v>
      </c>
      <c r="N68" s="355" t="s">
        <v>222</v>
      </c>
    </row>
    <row r="69" spans="1:14">
      <c r="A69" s="60" t="s">
        <v>2072</v>
      </c>
      <c r="B69" s="138" t="str">
        <f t="shared" si="9"/>
        <v>-</v>
      </c>
      <c r="C69" s="356" t="str">
        <f t="shared" si="10"/>
        <v/>
      </c>
      <c r="D69" s="356" t="str">
        <f t="shared" si="11"/>
        <v/>
      </c>
      <c r="E69" s="386" t="s">
        <v>3811</v>
      </c>
      <c r="F69" s="386" t="s">
        <v>3812</v>
      </c>
      <c r="G69" s="370" t="s">
        <v>2112</v>
      </c>
      <c r="H69" s="371"/>
      <c r="I69" s="370" t="str">
        <f t="shared" si="1"/>
        <v>CAH_SENIOR_MMS1113</v>
      </c>
      <c r="J69" s="370" t="s">
        <v>2047</v>
      </c>
      <c r="K69" s="383" t="s">
        <v>193</v>
      </c>
      <c r="L69" s="383" t="s">
        <v>193</v>
      </c>
      <c r="M69" s="372" t="s">
        <v>222</v>
      </c>
      <c r="N69" s="355" t="s">
        <v>222</v>
      </c>
    </row>
    <row r="70" spans="1:14">
      <c r="A70" s="60" t="s">
        <v>3751</v>
      </c>
      <c r="B70" s="138" t="str">
        <f t="shared" si="9"/>
        <v>!</v>
      </c>
      <c r="C70" s="356" t="str">
        <f t="shared" si="10"/>
        <v/>
      </c>
      <c r="D70" s="356" t="str">
        <f t="shared" si="11"/>
        <v/>
      </c>
      <c r="E70" s="369" t="s">
        <v>2113</v>
      </c>
      <c r="F70" s="369" t="s">
        <v>2114</v>
      </c>
      <c r="G70" s="370" t="s">
        <v>193</v>
      </c>
      <c r="H70" s="371"/>
      <c r="I70" s="370" t="str">
        <f t="shared" si="1"/>
        <v/>
      </c>
      <c r="J70" s="370"/>
      <c r="K70" s="370"/>
      <c r="L70" s="370"/>
      <c r="M70" s="372" t="s">
        <v>222</v>
      </c>
      <c r="N70" s="355" t="s">
        <v>222</v>
      </c>
    </row>
    <row r="71" spans="1:14">
      <c r="A71" s="60" t="s">
        <v>3762</v>
      </c>
      <c r="B71" s="138" t="str">
        <f t="shared" si="9"/>
        <v>▫</v>
      </c>
      <c r="C71" s="356" t="str">
        <f t="shared" si="10"/>
        <v/>
      </c>
      <c r="D71" s="356" t="str">
        <f t="shared" si="11"/>
        <v/>
      </c>
      <c r="E71" s="385" t="s">
        <v>2115</v>
      </c>
      <c r="F71" s="385" t="s">
        <v>2116</v>
      </c>
      <c r="G71" s="370" t="s">
        <v>2117</v>
      </c>
      <c r="H71" s="371"/>
      <c r="I71" s="370" t="str">
        <f t="shared" si="1"/>
        <v>CAH_SENIOR_MMS14</v>
      </c>
      <c r="J71" s="370" t="s">
        <v>2047</v>
      </c>
      <c r="K71" s="370" t="s">
        <v>2048</v>
      </c>
      <c r="L71" s="370" t="s">
        <v>2118</v>
      </c>
      <c r="M71" s="372" t="s">
        <v>222</v>
      </c>
      <c r="N71" s="355" t="s">
        <v>222</v>
      </c>
    </row>
    <row r="72" spans="1:14">
      <c r="A72" s="60" t="s">
        <v>3762</v>
      </c>
      <c r="B72" s="138" t="str">
        <f t="shared" si="9"/>
        <v>▫</v>
      </c>
      <c r="C72" s="356" t="str">
        <f t="shared" si="10"/>
        <v/>
      </c>
      <c r="D72" s="356" t="str">
        <f t="shared" si="11"/>
        <v/>
      </c>
      <c r="E72" s="385" t="s">
        <v>2119</v>
      </c>
      <c r="F72" s="385" t="s">
        <v>2120</v>
      </c>
      <c r="G72" s="370" t="s">
        <v>2121</v>
      </c>
      <c r="H72" s="371"/>
      <c r="I72" s="370" t="str">
        <f t="shared" ref="I72:I135" si="12">IF(G72&lt;&gt;"",IF(H72&lt;&gt;"",G72&amp;" ; "&amp;IFERROR(IF(SEARCH(" ; ",G72)&gt;0,SUBSTITUTE(G72," ; ","_N  ; ")&amp;"_N"),IFERROR(IF(SEARCH(" ;",G72)&gt;0,SUBSTITUTE(G72," ;","_N  ; ")&amp;"_N"),IFERROR(IF(SEARCH(";",G72)&gt;0,SUBSTITUTE(G72,";","_N  ; ")&amp;"_N"),G72&amp;"_N"))),G72),"")</f>
        <v>CAH_SENIOR_MMS15</v>
      </c>
      <c r="J72" s="370" t="s">
        <v>2047</v>
      </c>
      <c r="K72" s="370" t="s">
        <v>2048</v>
      </c>
      <c r="L72" s="370" t="s">
        <v>2122</v>
      </c>
      <c r="M72" s="372" t="s">
        <v>222</v>
      </c>
      <c r="N72" s="355" t="s">
        <v>222</v>
      </c>
    </row>
    <row r="73" spans="1:14">
      <c r="A73" s="60" t="s">
        <v>3762</v>
      </c>
      <c r="B73" s="138" t="str">
        <f t="shared" si="9"/>
        <v>▫</v>
      </c>
      <c r="C73" s="356" t="str">
        <f t="shared" si="10"/>
        <v/>
      </c>
      <c r="D73" s="356" t="str">
        <f t="shared" si="11"/>
        <v/>
      </c>
      <c r="E73" s="385" t="s">
        <v>2123</v>
      </c>
      <c r="F73" s="385" t="s">
        <v>2124</v>
      </c>
      <c r="G73" s="370" t="s">
        <v>2125</v>
      </c>
      <c r="H73" s="371"/>
      <c r="I73" s="370" t="str">
        <f t="shared" si="12"/>
        <v>CAH_SENIOR_MMS16</v>
      </c>
      <c r="J73" s="370" t="s">
        <v>2047</v>
      </c>
      <c r="K73" s="370" t="s">
        <v>2048</v>
      </c>
      <c r="L73" s="370" t="s">
        <v>2126</v>
      </c>
      <c r="M73" s="372" t="s">
        <v>222</v>
      </c>
      <c r="N73" s="355" t="s">
        <v>222</v>
      </c>
    </row>
    <row r="74" spans="1:14">
      <c r="A74" s="60" t="s">
        <v>3762</v>
      </c>
      <c r="B74" s="138" t="str">
        <f t="shared" ref="B74:B97" si="13">IF(ISERROR(LOOKUP(A74,TABLE,SIGNE)),"",(LOOKUP(A74,TABLE,SIGNE)))</f>
        <v>▫</v>
      </c>
      <c r="C74" s="356" t="str">
        <f t="shared" si="10"/>
        <v/>
      </c>
      <c r="D74" s="356" t="str">
        <f t="shared" si="11"/>
        <v/>
      </c>
      <c r="E74" s="385" t="s">
        <v>2127</v>
      </c>
      <c r="F74" s="385" t="s">
        <v>2128</v>
      </c>
      <c r="G74" s="370" t="s">
        <v>2129</v>
      </c>
      <c r="H74" s="371"/>
      <c r="I74" s="370" t="str">
        <f t="shared" si="12"/>
        <v>CAH_SENIOR_MMS17</v>
      </c>
      <c r="J74" s="370" t="s">
        <v>2047</v>
      </c>
      <c r="K74" s="370" t="s">
        <v>2048</v>
      </c>
      <c r="L74" s="370" t="s">
        <v>2130</v>
      </c>
      <c r="M74" s="372" t="s">
        <v>222</v>
      </c>
      <c r="N74" s="355" t="s">
        <v>222</v>
      </c>
    </row>
    <row r="75" spans="1:14">
      <c r="A75" s="60" t="s">
        <v>3762</v>
      </c>
      <c r="B75" s="138" t="str">
        <f t="shared" si="13"/>
        <v>▫</v>
      </c>
      <c r="C75" s="356" t="str">
        <f t="shared" si="10"/>
        <v/>
      </c>
      <c r="D75" s="356" t="str">
        <f t="shared" si="11"/>
        <v/>
      </c>
      <c r="E75" s="385" t="s">
        <v>2131</v>
      </c>
      <c r="F75" s="385" t="s">
        <v>2132</v>
      </c>
      <c r="G75" s="370" t="s">
        <v>2133</v>
      </c>
      <c r="H75" s="371"/>
      <c r="I75" s="370" t="str">
        <f t="shared" si="12"/>
        <v>CAH_SENIOR_MMS18</v>
      </c>
      <c r="J75" s="370" t="s">
        <v>2047</v>
      </c>
      <c r="K75" s="370" t="s">
        <v>2048</v>
      </c>
      <c r="L75" s="370" t="s">
        <v>2134</v>
      </c>
      <c r="M75" s="372" t="s">
        <v>222</v>
      </c>
      <c r="N75" s="355" t="s">
        <v>222</v>
      </c>
    </row>
    <row r="76" spans="1:14" ht="22.5">
      <c r="A76" s="60" t="s">
        <v>3751</v>
      </c>
      <c r="B76" s="138" t="str">
        <f t="shared" si="13"/>
        <v>!</v>
      </c>
      <c r="C76" s="356" t="str">
        <f t="shared" si="10"/>
        <v/>
      </c>
      <c r="D76" s="356" t="str">
        <f t="shared" si="11"/>
        <v/>
      </c>
      <c r="E76" s="369" t="s">
        <v>2135</v>
      </c>
      <c r="F76" s="369" t="s">
        <v>2136</v>
      </c>
      <c r="G76" s="370" t="s">
        <v>193</v>
      </c>
      <c r="H76" s="371"/>
      <c r="I76" s="370" t="str">
        <f t="shared" si="12"/>
        <v/>
      </c>
      <c r="J76" s="370"/>
      <c r="K76" s="370"/>
      <c r="L76" s="370"/>
      <c r="M76" s="372" t="s">
        <v>222</v>
      </c>
      <c r="N76" s="355" t="s">
        <v>222</v>
      </c>
    </row>
    <row r="77" spans="1:14" s="408" customFormat="1" ht="22.5">
      <c r="A77" s="456" t="s">
        <v>253</v>
      </c>
      <c r="B77" s="138" t="str">
        <f t="shared" si="13"/>
        <v>!</v>
      </c>
      <c r="C77" s="356" t="str">
        <f t="shared" si="10"/>
        <v/>
      </c>
      <c r="D77" s="356" t="str">
        <f t="shared" si="11"/>
        <v/>
      </c>
      <c r="E77" s="388" t="s">
        <v>3813</v>
      </c>
      <c r="F77" s="388" t="s">
        <v>3814</v>
      </c>
      <c r="G77" s="370" t="s">
        <v>193</v>
      </c>
      <c r="H77" s="371"/>
      <c r="I77" s="370" t="str">
        <f t="shared" si="12"/>
        <v/>
      </c>
      <c r="J77" s="370"/>
      <c r="K77" s="370"/>
      <c r="L77" s="370"/>
      <c r="M77" s="372"/>
      <c r="N77" s="355" t="s">
        <v>222</v>
      </c>
    </row>
    <row r="78" spans="1:14">
      <c r="A78" s="60" t="s">
        <v>2072</v>
      </c>
      <c r="B78" s="138" t="str">
        <f t="shared" si="13"/>
        <v>-</v>
      </c>
      <c r="C78" s="356" t="str">
        <f t="shared" si="10"/>
        <v/>
      </c>
      <c r="D78" s="356" t="str">
        <f t="shared" si="11"/>
        <v/>
      </c>
      <c r="E78" s="386" t="s">
        <v>3815</v>
      </c>
      <c r="F78" s="386" t="s">
        <v>4322</v>
      </c>
      <c r="G78" s="370" t="s">
        <v>2137</v>
      </c>
      <c r="H78" s="371"/>
      <c r="I78" s="370" t="str">
        <f t="shared" si="12"/>
        <v>CAH_SENIOR_MMS1418</v>
      </c>
      <c r="J78" s="370" t="s">
        <v>2047</v>
      </c>
      <c r="K78" s="383" t="s">
        <v>193</v>
      </c>
      <c r="L78" s="383" t="s">
        <v>193</v>
      </c>
      <c r="M78" s="372" t="s">
        <v>222</v>
      </c>
      <c r="N78" s="355" t="s">
        <v>222</v>
      </c>
    </row>
    <row r="79" spans="1:14" ht="22.5">
      <c r="A79" s="60" t="s">
        <v>3751</v>
      </c>
      <c r="B79" s="138" t="str">
        <f t="shared" si="13"/>
        <v>!</v>
      </c>
      <c r="C79" s="356" t="str">
        <f t="shared" si="10"/>
        <v/>
      </c>
      <c r="D79" s="356" t="str">
        <f t="shared" si="11"/>
        <v/>
      </c>
      <c r="E79" s="369" t="s">
        <v>2138</v>
      </c>
      <c r="F79" s="369" t="s">
        <v>2139</v>
      </c>
      <c r="G79" s="370" t="s">
        <v>193</v>
      </c>
      <c r="H79" s="371"/>
      <c r="I79" s="370" t="str">
        <f t="shared" si="12"/>
        <v/>
      </c>
      <c r="J79" s="370"/>
      <c r="K79" s="370"/>
      <c r="L79" s="370"/>
      <c r="M79" s="372" t="s">
        <v>222</v>
      </c>
      <c r="N79" s="355" t="s">
        <v>222</v>
      </c>
    </row>
    <row r="80" spans="1:14">
      <c r="A80" s="60" t="s">
        <v>3762</v>
      </c>
      <c r="B80" s="138" t="str">
        <f t="shared" si="13"/>
        <v>▫</v>
      </c>
      <c r="C80" s="356" t="str">
        <f t="shared" si="10"/>
        <v/>
      </c>
      <c r="D80" s="356" t="str">
        <f t="shared" si="11"/>
        <v/>
      </c>
      <c r="E80" s="385" t="s">
        <v>2140</v>
      </c>
      <c r="F80" s="385" t="s">
        <v>2141</v>
      </c>
      <c r="G80" s="370" t="s">
        <v>2142</v>
      </c>
      <c r="H80" s="371"/>
      <c r="I80" s="370" t="str">
        <f t="shared" si="12"/>
        <v>CAH_SENIOR_MMS19</v>
      </c>
      <c r="J80" s="370" t="s">
        <v>2047</v>
      </c>
      <c r="K80" s="370" t="s">
        <v>2048</v>
      </c>
      <c r="L80" s="370" t="s">
        <v>2143</v>
      </c>
      <c r="M80" s="372" t="s">
        <v>222</v>
      </c>
      <c r="N80" s="355" t="s">
        <v>222</v>
      </c>
    </row>
    <row r="81" spans="1:14">
      <c r="A81" s="60" t="s">
        <v>3762</v>
      </c>
      <c r="B81" s="138" t="str">
        <f t="shared" si="13"/>
        <v>▫</v>
      </c>
      <c r="C81" s="356" t="str">
        <f t="shared" si="10"/>
        <v/>
      </c>
      <c r="D81" s="356" t="str">
        <f t="shared" si="11"/>
        <v/>
      </c>
      <c r="E81" s="385" t="s">
        <v>2144</v>
      </c>
      <c r="F81" s="385" t="s">
        <v>2145</v>
      </c>
      <c r="G81" s="370" t="s">
        <v>2146</v>
      </c>
      <c r="H81" s="371"/>
      <c r="I81" s="370" t="str">
        <f t="shared" si="12"/>
        <v>CAH_SENIOR_MMS20</v>
      </c>
      <c r="J81" s="370" t="s">
        <v>2047</v>
      </c>
      <c r="K81" s="370" t="s">
        <v>2048</v>
      </c>
      <c r="L81" s="370" t="s">
        <v>2147</v>
      </c>
      <c r="M81" s="372" t="s">
        <v>222</v>
      </c>
      <c r="N81" s="355" t="s">
        <v>222</v>
      </c>
    </row>
    <row r="82" spans="1:14">
      <c r="A82" s="60" t="s">
        <v>3762</v>
      </c>
      <c r="B82" s="138" t="str">
        <f t="shared" si="13"/>
        <v>▫</v>
      </c>
      <c r="C82" s="356" t="str">
        <f t="shared" si="10"/>
        <v/>
      </c>
      <c r="D82" s="356" t="str">
        <f t="shared" si="11"/>
        <v/>
      </c>
      <c r="E82" s="385" t="s">
        <v>2148</v>
      </c>
      <c r="F82" s="385" t="s">
        <v>2149</v>
      </c>
      <c r="G82" s="370" t="s">
        <v>2150</v>
      </c>
      <c r="H82" s="371"/>
      <c r="I82" s="370" t="str">
        <f t="shared" si="12"/>
        <v>CAH_SENIOR_MMS21</v>
      </c>
      <c r="J82" s="370" t="s">
        <v>2047</v>
      </c>
      <c r="K82" s="370" t="s">
        <v>2048</v>
      </c>
      <c r="L82" s="370" t="s">
        <v>2151</v>
      </c>
      <c r="M82" s="372" t="s">
        <v>222</v>
      </c>
      <c r="N82" s="355" t="s">
        <v>222</v>
      </c>
    </row>
    <row r="83" spans="1:14">
      <c r="A83" s="60" t="s">
        <v>2072</v>
      </c>
      <c r="B83" s="138" t="str">
        <f t="shared" si="13"/>
        <v>-</v>
      </c>
      <c r="C83" s="356" t="str">
        <f t="shared" si="10"/>
        <v/>
      </c>
      <c r="D83" s="356" t="str">
        <f t="shared" si="11"/>
        <v/>
      </c>
      <c r="E83" s="386" t="s">
        <v>3816</v>
      </c>
      <c r="F83" s="386" t="s">
        <v>4323</v>
      </c>
      <c r="G83" s="370" t="s">
        <v>2152</v>
      </c>
      <c r="H83" s="371"/>
      <c r="I83" s="370" t="str">
        <f t="shared" si="12"/>
        <v>CAH_SENIOR_MMS1921</v>
      </c>
      <c r="J83" s="370" t="s">
        <v>2047</v>
      </c>
      <c r="K83" s="370" t="s">
        <v>2048</v>
      </c>
      <c r="L83" s="383" t="s">
        <v>193</v>
      </c>
      <c r="M83" s="372" t="s">
        <v>222</v>
      </c>
      <c r="N83" s="355" t="s">
        <v>222</v>
      </c>
    </row>
    <row r="84" spans="1:14">
      <c r="A84" s="60" t="s">
        <v>3762</v>
      </c>
      <c r="B84" s="138" t="str">
        <f t="shared" si="13"/>
        <v>▫</v>
      </c>
      <c r="C84" s="356" t="str">
        <f t="shared" si="10"/>
        <v/>
      </c>
      <c r="D84" s="356" t="str">
        <f t="shared" si="11"/>
        <v/>
      </c>
      <c r="E84" s="385" t="s">
        <v>2153</v>
      </c>
      <c r="F84" s="385" t="s">
        <v>2154</v>
      </c>
      <c r="G84" s="370" t="s">
        <v>2155</v>
      </c>
      <c r="H84" s="371"/>
      <c r="I84" s="370" t="str">
        <f t="shared" si="12"/>
        <v>CAH_SENIOR_MMS22</v>
      </c>
      <c r="J84" s="370" t="s">
        <v>2047</v>
      </c>
      <c r="K84" s="370" t="s">
        <v>2048</v>
      </c>
      <c r="L84" s="370" t="s">
        <v>2156</v>
      </c>
      <c r="M84" s="372" t="s">
        <v>222</v>
      </c>
      <c r="N84" s="355" t="s">
        <v>222</v>
      </c>
    </row>
    <row r="85" spans="1:14">
      <c r="A85" s="60" t="s">
        <v>3762</v>
      </c>
      <c r="B85" s="138" t="str">
        <f t="shared" si="13"/>
        <v>▫</v>
      </c>
      <c r="C85" s="356" t="str">
        <f t="shared" si="10"/>
        <v/>
      </c>
      <c r="D85" s="356" t="str">
        <f t="shared" si="11"/>
        <v/>
      </c>
      <c r="E85" s="385" t="s">
        <v>2157</v>
      </c>
      <c r="F85" s="385" t="s">
        <v>2158</v>
      </c>
      <c r="G85" s="370" t="s">
        <v>2159</v>
      </c>
      <c r="H85" s="371"/>
      <c r="I85" s="370" t="str">
        <f t="shared" si="12"/>
        <v>CAH_SENIOR_MMS23</v>
      </c>
      <c r="J85" s="370" t="s">
        <v>2047</v>
      </c>
      <c r="K85" s="370" t="s">
        <v>2048</v>
      </c>
      <c r="L85" s="370" t="s">
        <v>2160</v>
      </c>
      <c r="M85" s="372" t="s">
        <v>222</v>
      </c>
      <c r="N85" s="355" t="s">
        <v>222</v>
      </c>
    </row>
    <row r="86" spans="1:14">
      <c r="A86" s="60" t="s">
        <v>3762</v>
      </c>
      <c r="B86" s="138" t="str">
        <f t="shared" si="13"/>
        <v>▫</v>
      </c>
      <c r="C86" s="356" t="str">
        <f t="shared" si="10"/>
        <v/>
      </c>
      <c r="D86" s="356" t="str">
        <f t="shared" si="11"/>
        <v/>
      </c>
      <c r="E86" s="385" t="s">
        <v>3817</v>
      </c>
      <c r="F86" s="389" t="s">
        <v>3818</v>
      </c>
      <c r="G86" s="370" t="s">
        <v>2161</v>
      </c>
      <c r="H86" s="371"/>
      <c r="I86" s="370" t="str">
        <f t="shared" si="12"/>
        <v>CAH_SENIOR_MMS24</v>
      </c>
      <c r="J86" s="370" t="s">
        <v>2047</v>
      </c>
      <c r="K86" s="370" t="s">
        <v>2048</v>
      </c>
      <c r="L86" s="370" t="s">
        <v>2162</v>
      </c>
      <c r="M86" s="372" t="s">
        <v>222</v>
      </c>
      <c r="N86" s="355" t="s">
        <v>222</v>
      </c>
    </row>
    <row r="87" spans="1:14" s="408" customFormat="1">
      <c r="A87" s="456" t="s">
        <v>253</v>
      </c>
      <c r="B87" s="138" t="str">
        <f t="shared" si="13"/>
        <v>!</v>
      </c>
      <c r="C87" s="356" t="str">
        <f t="shared" si="10"/>
        <v/>
      </c>
      <c r="D87" s="356" t="str">
        <f t="shared" si="11"/>
        <v/>
      </c>
      <c r="E87" s="390" t="s">
        <v>2163</v>
      </c>
      <c r="F87" s="390" t="s">
        <v>2164</v>
      </c>
      <c r="G87" s="370" t="s">
        <v>193</v>
      </c>
      <c r="H87" s="371"/>
      <c r="I87" s="370" t="str">
        <f t="shared" si="12"/>
        <v/>
      </c>
      <c r="J87" s="370"/>
      <c r="K87" s="370"/>
      <c r="L87" s="370"/>
      <c r="M87" s="372" t="s">
        <v>222</v>
      </c>
      <c r="N87" s="358" t="s">
        <v>222</v>
      </c>
    </row>
    <row r="88" spans="1:14" ht="22.5">
      <c r="A88" s="60" t="s">
        <v>3751</v>
      </c>
      <c r="B88" s="138" t="str">
        <f t="shared" si="13"/>
        <v>!</v>
      </c>
      <c r="C88" s="356" t="str">
        <f t="shared" si="10"/>
        <v/>
      </c>
      <c r="D88" s="356" t="str">
        <f t="shared" si="11"/>
        <v/>
      </c>
      <c r="E88" s="369" t="s">
        <v>2165</v>
      </c>
      <c r="F88" s="369" t="s">
        <v>2166</v>
      </c>
      <c r="G88" s="370" t="s">
        <v>193</v>
      </c>
      <c r="H88" s="371"/>
      <c r="I88" s="370" t="str">
        <f t="shared" si="12"/>
        <v/>
      </c>
      <c r="J88" s="370"/>
      <c r="K88" s="370"/>
      <c r="L88" s="370"/>
      <c r="M88" s="372" t="s">
        <v>222</v>
      </c>
      <c r="N88" s="355" t="s">
        <v>222</v>
      </c>
    </row>
    <row r="89" spans="1:14">
      <c r="A89" s="60" t="s">
        <v>3762</v>
      </c>
      <c r="B89" s="138" t="str">
        <f t="shared" si="13"/>
        <v>▫</v>
      </c>
      <c r="C89" s="356" t="str">
        <f t="shared" si="10"/>
        <v/>
      </c>
      <c r="D89" s="356" t="str">
        <f t="shared" si="11"/>
        <v/>
      </c>
      <c r="E89" s="385" t="s">
        <v>2167</v>
      </c>
      <c r="F89" s="385" t="s">
        <v>2168</v>
      </c>
      <c r="G89" s="370" t="s">
        <v>2169</v>
      </c>
      <c r="H89" s="371"/>
      <c r="I89" s="370" t="str">
        <f t="shared" si="12"/>
        <v>CAH_SENIOR_MMS25</v>
      </c>
      <c r="J89" s="370" t="s">
        <v>2047</v>
      </c>
      <c r="K89" s="370" t="s">
        <v>2048</v>
      </c>
      <c r="L89" s="370" t="s">
        <v>2170</v>
      </c>
      <c r="M89" s="372" t="s">
        <v>222</v>
      </c>
      <c r="N89" s="355" t="s">
        <v>222</v>
      </c>
    </row>
    <row r="90" spans="1:14">
      <c r="A90" s="60" t="s">
        <v>3762</v>
      </c>
      <c r="B90" s="138" t="str">
        <f t="shared" si="13"/>
        <v>▫</v>
      </c>
      <c r="C90" s="356" t="str">
        <f t="shared" si="10"/>
        <v/>
      </c>
      <c r="D90" s="356" t="str">
        <f t="shared" si="11"/>
        <v/>
      </c>
      <c r="E90" s="385" t="s">
        <v>2171</v>
      </c>
      <c r="F90" s="385" t="s">
        <v>2172</v>
      </c>
      <c r="G90" s="370" t="s">
        <v>2173</v>
      </c>
      <c r="H90" s="371"/>
      <c r="I90" s="370" t="str">
        <f t="shared" si="12"/>
        <v>CAH_SENIOR_MMS26</v>
      </c>
      <c r="J90" s="370" t="s">
        <v>2047</v>
      </c>
      <c r="K90" s="370" t="s">
        <v>2048</v>
      </c>
      <c r="L90" s="370" t="s">
        <v>2174</v>
      </c>
      <c r="M90" s="372" t="s">
        <v>222</v>
      </c>
      <c r="N90" s="355" t="s">
        <v>222</v>
      </c>
    </row>
    <row r="91" spans="1:14">
      <c r="A91" s="60" t="s">
        <v>3762</v>
      </c>
      <c r="B91" s="138" t="str">
        <f t="shared" si="13"/>
        <v>▫</v>
      </c>
      <c r="C91" s="356" t="str">
        <f t="shared" si="10"/>
        <v/>
      </c>
      <c r="D91" s="356" t="str">
        <f t="shared" si="11"/>
        <v/>
      </c>
      <c r="E91" s="385" t="s">
        <v>2175</v>
      </c>
      <c r="F91" s="385" t="s">
        <v>2176</v>
      </c>
      <c r="G91" s="370" t="s">
        <v>2177</v>
      </c>
      <c r="H91" s="371"/>
      <c r="I91" s="370" t="str">
        <f t="shared" si="12"/>
        <v>CAH_SENIOR_MMS27</v>
      </c>
      <c r="J91" s="370" t="s">
        <v>2047</v>
      </c>
      <c r="K91" s="370" t="s">
        <v>2048</v>
      </c>
      <c r="L91" s="370" t="s">
        <v>2178</v>
      </c>
      <c r="M91" s="372" t="s">
        <v>222</v>
      </c>
      <c r="N91" s="355" t="s">
        <v>222</v>
      </c>
    </row>
    <row r="92" spans="1:14" ht="33.75">
      <c r="A92" s="60" t="s">
        <v>3762</v>
      </c>
      <c r="B92" s="138" t="str">
        <f t="shared" si="13"/>
        <v>▫</v>
      </c>
      <c r="C92" s="356" t="str">
        <f t="shared" si="10"/>
        <v/>
      </c>
      <c r="D92" s="356" t="str">
        <f t="shared" si="11"/>
        <v/>
      </c>
      <c r="E92" s="385" t="s">
        <v>3819</v>
      </c>
      <c r="F92" s="389" t="s">
        <v>3820</v>
      </c>
      <c r="G92" s="370" t="s">
        <v>2179</v>
      </c>
      <c r="H92" s="371"/>
      <c r="I92" s="370" t="str">
        <f t="shared" si="12"/>
        <v>CAH_SENIOR_MMS28</v>
      </c>
      <c r="J92" s="370" t="s">
        <v>2047</v>
      </c>
      <c r="K92" s="370" t="s">
        <v>2048</v>
      </c>
      <c r="L92" s="370" t="s">
        <v>2180</v>
      </c>
      <c r="M92" s="372" t="s">
        <v>222</v>
      </c>
      <c r="N92" s="355" t="s">
        <v>222</v>
      </c>
    </row>
    <row r="93" spans="1:14" ht="33.75">
      <c r="A93" s="60" t="s">
        <v>3762</v>
      </c>
      <c r="B93" s="138" t="str">
        <f t="shared" si="13"/>
        <v>▫</v>
      </c>
      <c r="C93" s="356" t="str">
        <f t="shared" si="10"/>
        <v/>
      </c>
      <c r="D93" s="356" t="str">
        <f t="shared" si="11"/>
        <v/>
      </c>
      <c r="E93" s="385" t="s">
        <v>2181</v>
      </c>
      <c r="F93" s="389" t="s">
        <v>3821</v>
      </c>
      <c r="G93" s="370" t="s">
        <v>2182</v>
      </c>
      <c r="H93" s="371"/>
      <c r="I93" s="370" t="str">
        <f t="shared" si="12"/>
        <v>CAH_SENIOR_MMS29</v>
      </c>
      <c r="J93" s="370" t="s">
        <v>2047</v>
      </c>
      <c r="K93" s="370" t="s">
        <v>2048</v>
      </c>
      <c r="L93" s="370" t="s">
        <v>2183</v>
      </c>
      <c r="M93" s="372" t="s">
        <v>222</v>
      </c>
      <c r="N93" s="355" t="s">
        <v>222</v>
      </c>
    </row>
    <row r="94" spans="1:14">
      <c r="A94" s="60" t="s">
        <v>2072</v>
      </c>
      <c r="B94" s="138" t="str">
        <f t="shared" si="13"/>
        <v>-</v>
      </c>
      <c r="C94" s="356" t="str">
        <f t="shared" si="10"/>
        <v/>
      </c>
      <c r="D94" s="356" t="str">
        <f t="shared" si="11"/>
        <v/>
      </c>
      <c r="E94" s="386" t="s">
        <v>3822</v>
      </c>
      <c r="F94" s="386" t="s">
        <v>3823</v>
      </c>
      <c r="G94" s="370" t="s">
        <v>2184</v>
      </c>
      <c r="H94" s="371"/>
      <c r="I94" s="370" t="str">
        <f t="shared" si="12"/>
        <v>CAH_SENIOR_MMS2229</v>
      </c>
      <c r="J94" s="370" t="s">
        <v>2047</v>
      </c>
      <c r="K94" s="383" t="s">
        <v>193</v>
      </c>
      <c r="L94" s="383" t="s">
        <v>193</v>
      </c>
      <c r="M94" s="372" t="s">
        <v>222</v>
      </c>
      <c r="N94" s="355" t="s">
        <v>222</v>
      </c>
    </row>
    <row r="95" spans="1:14" ht="22.5">
      <c r="A95" s="60" t="s">
        <v>3762</v>
      </c>
      <c r="B95" s="138" t="str">
        <f t="shared" si="13"/>
        <v>▫</v>
      </c>
      <c r="C95" s="356" t="str">
        <f t="shared" si="10"/>
        <v/>
      </c>
      <c r="D95" s="356" t="str">
        <f t="shared" si="11"/>
        <v/>
      </c>
      <c r="E95" s="385" t="s">
        <v>2185</v>
      </c>
      <c r="F95" s="385" t="s">
        <v>2186</v>
      </c>
      <c r="G95" s="370"/>
      <c r="H95" s="371"/>
      <c r="I95" s="370"/>
      <c r="J95" s="370"/>
      <c r="K95" s="370"/>
      <c r="L95" s="370"/>
      <c r="M95" s="372" t="s">
        <v>222</v>
      </c>
      <c r="N95" s="355" t="s">
        <v>222</v>
      </c>
    </row>
    <row r="96" spans="1:14" ht="22.5">
      <c r="A96" s="60" t="s">
        <v>2072</v>
      </c>
      <c r="B96" s="138" t="str">
        <f t="shared" si="13"/>
        <v>-</v>
      </c>
      <c r="C96" s="356" t="str">
        <f t="shared" si="10"/>
        <v/>
      </c>
      <c r="D96" s="356" t="str">
        <f t="shared" si="11"/>
        <v/>
      </c>
      <c r="E96" s="386" t="s">
        <v>3824</v>
      </c>
      <c r="F96" s="386" t="s">
        <v>3825</v>
      </c>
      <c r="G96" s="370" t="s">
        <v>2188</v>
      </c>
      <c r="H96" s="371"/>
      <c r="I96" s="370" t="str">
        <f>IF(G96&lt;&gt;"",IF(H96&lt;&gt;"",G96&amp;" ; "&amp;IFERROR(IF(SEARCH(" ; ",G96)&gt;0,SUBSTITUTE(G96," ; ","_N  ; ")&amp;"_N"),IFERROR(IF(SEARCH(" ;",G96)&gt;0,SUBSTITUTE(G96," ;","_N  ; ")&amp;"_N"),IFERROR(IF(SEARCH(";",G96)&gt;0,SUBSTITUTE(G96,";","_N  ; ")&amp;"_N"),G96&amp;"_N"))),G96),"")</f>
        <v>CAH_SENIOR_MMS30</v>
      </c>
      <c r="J96" s="370" t="s">
        <v>2047</v>
      </c>
      <c r="K96" s="383" t="s">
        <v>193</v>
      </c>
      <c r="L96" s="370" t="s">
        <v>2187</v>
      </c>
      <c r="M96" s="372" t="s">
        <v>222</v>
      </c>
      <c r="N96" s="355" t="s">
        <v>222</v>
      </c>
    </row>
    <row r="97" spans="1:14">
      <c r="A97" s="60" t="s">
        <v>2072</v>
      </c>
      <c r="B97" s="138" t="str">
        <f t="shared" si="13"/>
        <v>-</v>
      </c>
      <c r="C97" s="356" t="str">
        <f t="shared" si="10"/>
        <v/>
      </c>
      <c r="D97" s="356" t="str">
        <f t="shared" si="11"/>
        <v/>
      </c>
      <c r="E97" s="391" t="s">
        <v>3826</v>
      </c>
      <c r="F97" s="391" t="s">
        <v>3827</v>
      </c>
      <c r="G97" s="370" t="s">
        <v>2189</v>
      </c>
      <c r="H97" s="371"/>
      <c r="I97" s="370" t="str">
        <f t="shared" si="12"/>
        <v>CAH_SENIOR_MMS</v>
      </c>
      <c r="J97" s="370" t="s">
        <v>2047</v>
      </c>
      <c r="K97" s="370" t="s">
        <v>2048</v>
      </c>
      <c r="L97" s="370" t="s">
        <v>2190</v>
      </c>
      <c r="M97" s="372" t="s">
        <v>222</v>
      </c>
      <c r="N97" s="355" t="s">
        <v>222</v>
      </c>
    </row>
    <row r="98" spans="1:14" s="2" customFormat="1" hidden="1">
      <c r="A98" s="45"/>
      <c r="B98" s="135"/>
      <c r="C98" s="50" t="s">
        <v>414</v>
      </c>
      <c r="D98" s="50" t="s">
        <v>414</v>
      </c>
      <c r="E98" s="124" t="s">
        <v>2191</v>
      </c>
      <c r="F98" s="140" t="s">
        <v>3828</v>
      </c>
      <c r="G98" s="53" t="s">
        <v>2192</v>
      </c>
      <c r="H98" s="128"/>
      <c r="I98" s="53" t="str">
        <f t="shared" si="12"/>
        <v>CAH_SENIOR_MMS_Ok</v>
      </c>
      <c r="J98" s="53" t="s">
        <v>2047</v>
      </c>
      <c r="K98" s="126" t="s">
        <v>193</v>
      </c>
      <c r="L98" s="126" t="s">
        <v>193</v>
      </c>
      <c r="M98" s="122" t="s">
        <v>222</v>
      </c>
      <c r="N98" s="127"/>
    </row>
    <row r="99" spans="1:14">
      <c r="A99" s="60" t="s">
        <v>3751</v>
      </c>
      <c r="B99" s="138" t="str">
        <f t="shared" ref="B99:B131" si="14">IF(ISERROR(LOOKUP(A99,TABLE,SIGNE)),"",(LOOKUP(A99,TABLE,SIGNE)))</f>
        <v>!</v>
      </c>
      <c r="C99" s="356" t="str">
        <f t="shared" si="10"/>
        <v/>
      </c>
      <c r="D99" s="356" t="str">
        <f t="shared" si="11"/>
        <v/>
      </c>
      <c r="E99" s="369" t="s">
        <v>3829</v>
      </c>
      <c r="F99" s="387" t="s">
        <v>3830</v>
      </c>
      <c r="G99" s="370" t="s">
        <v>2193</v>
      </c>
      <c r="H99" s="371"/>
      <c r="I99" s="370" t="str">
        <f t="shared" si="12"/>
        <v>CAH_SENIOR_MMS_Passe</v>
      </c>
      <c r="J99" s="370" t="s">
        <v>2047</v>
      </c>
      <c r="K99" s="370" t="s">
        <v>2048</v>
      </c>
      <c r="L99" s="370" t="s">
        <v>2194</v>
      </c>
      <c r="M99" s="372"/>
      <c r="N99" s="355" t="s">
        <v>222</v>
      </c>
    </row>
    <row r="100" spans="1:14">
      <c r="A100" s="60" t="s">
        <v>3762</v>
      </c>
      <c r="B100" s="138" t="str">
        <f t="shared" si="14"/>
        <v>▫</v>
      </c>
      <c r="C100" s="356" t="str">
        <f t="shared" si="10"/>
        <v/>
      </c>
      <c r="D100" s="356" t="str">
        <f t="shared" si="11"/>
        <v/>
      </c>
      <c r="E100" s="375" t="s">
        <v>2195</v>
      </c>
      <c r="F100" s="375" t="s">
        <v>2196</v>
      </c>
      <c r="G100" s="370" t="s">
        <v>193</v>
      </c>
      <c r="H100" s="371"/>
      <c r="I100" s="370" t="str">
        <f t="shared" si="12"/>
        <v/>
      </c>
      <c r="J100" s="370"/>
      <c r="K100" s="370"/>
      <c r="L100" s="370"/>
      <c r="M100" s="372"/>
      <c r="N100" s="355" t="s">
        <v>222</v>
      </c>
    </row>
    <row r="101" spans="1:14">
      <c r="A101" s="457" t="s">
        <v>2072</v>
      </c>
      <c r="B101" s="137" t="str">
        <f t="shared" si="14"/>
        <v>-</v>
      </c>
      <c r="C101" s="356" t="str">
        <f t="shared" si="10"/>
        <v/>
      </c>
      <c r="D101" s="356" t="str">
        <f t="shared" si="11"/>
        <v/>
      </c>
      <c r="E101" s="392" t="s">
        <v>2197</v>
      </c>
      <c r="F101" s="392" t="s">
        <v>2198</v>
      </c>
      <c r="G101" s="370" t="s">
        <v>2199</v>
      </c>
      <c r="H101" s="371"/>
      <c r="I101" s="370" t="str">
        <f t="shared" si="12"/>
        <v>CAH_SENIOR_MMS_CndPart00</v>
      </c>
      <c r="J101" s="370" t="s">
        <v>2047</v>
      </c>
      <c r="K101" s="370" t="s">
        <v>2048</v>
      </c>
      <c r="L101" s="370" t="s">
        <v>2200</v>
      </c>
      <c r="M101" s="372"/>
      <c r="N101" s="355" t="s">
        <v>222</v>
      </c>
    </row>
    <row r="102" spans="1:14" ht="22.5">
      <c r="A102" s="457" t="s">
        <v>2072</v>
      </c>
      <c r="B102" s="137" t="str">
        <f t="shared" si="14"/>
        <v>-</v>
      </c>
      <c r="C102" s="356" t="str">
        <f t="shared" si="10"/>
        <v/>
      </c>
      <c r="D102" s="356" t="str">
        <f t="shared" si="11"/>
        <v/>
      </c>
      <c r="E102" s="392" t="s">
        <v>2201</v>
      </c>
      <c r="F102" s="392" t="s">
        <v>2202</v>
      </c>
      <c r="G102" s="370" t="s">
        <v>2203</v>
      </c>
      <c r="H102" s="371"/>
      <c r="I102" s="370" t="str">
        <f t="shared" si="12"/>
        <v>CAH_SENIOR_MMS_CndPart59</v>
      </c>
      <c r="J102" s="370" t="s">
        <v>2047</v>
      </c>
      <c r="K102" s="370" t="s">
        <v>2048</v>
      </c>
      <c r="L102" s="370" t="s">
        <v>2204</v>
      </c>
      <c r="M102" s="372"/>
      <c r="N102" s="355" t="s">
        <v>222</v>
      </c>
    </row>
    <row r="103" spans="1:14">
      <c r="A103" s="457" t="s">
        <v>2072</v>
      </c>
      <c r="B103" s="137" t="str">
        <f t="shared" si="14"/>
        <v>-</v>
      </c>
      <c r="C103" s="356" t="str">
        <f t="shared" si="10"/>
        <v/>
      </c>
      <c r="D103" s="356" t="str">
        <f t="shared" si="11"/>
        <v/>
      </c>
      <c r="E103" s="392" t="s">
        <v>2205</v>
      </c>
      <c r="F103" s="392" t="s">
        <v>2206</v>
      </c>
      <c r="G103" s="370" t="s">
        <v>2207</v>
      </c>
      <c r="H103" s="371"/>
      <c r="I103" s="370" t="str">
        <f t="shared" si="12"/>
        <v>CAH_SENIOR_MMS_CndPart90</v>
      </c>
      <c r="J103" s="370" t="s">
        <v>2047</v>
      </c>
      <c r="K103" s="370" t="s">
        <v>2048</v>
      </c>
      <c r="L103" s="370" t="s">
        <v>2208</v>
      </c>
      <c r="M103" s="372"/>
      <c r="N103" s="355" t="s">
        <v>222</v>
      </c>
    </row>
    <row r="104" spans="1:14">
      <c r="A104" s="457" t="s">
        <v>2072</v>
      </c>
      <c r="B104" s="137" t="str">
        <f t="shared" si="14"/>
        <v>-</v>
      </c>
      <c r="C104" s="356" t="str">
        <f t="shared" si="10"/>
        <v/>
      </c>
      <c r="D104" s="356" t="str">
        <f t="shared" si="11"/>
        <v/>
      </c>
      <c r="E104" s="392" t="s">
        <v>2209</v>
      </c>
      <c r="F104" s="392" t="s">
        <v>2210</v>
      </c>
      <c r="G104" s="370" t="s">
        <v>2211</v>
      </c>
      <c r="H104" s="371"/>
      <c r="I104" s="370" t="str">
        <f t="shared" si="12"/>
        <v>CAH_SENIOR_MMS_CndPart99</v>
      </c>
      <c r="J104" s="370" t="s">
        <v>2047</v>
      </c>
      <c r="K104" s="370" t="s">
        <v>2048</v>
      </c>
      <c r="L104" s="370" t="s">
        <v>2212</v>
      </c>
      <c r="M104" s="372"/>
      <c r="N104" s="355" t="s">
        <v>222</v>
      </c>
    </row>
    <row r="105" spans="1:14">
      <c r="A105" s="457" t="s">
        <v>3762</v>
      </c>
      <c r="B105" s="138" t="str">
        <f t="shared" si="14"/>
        <v>▫</v>
      </c>
      <c r="C105" s="356" t="str">
        <f t="shared" si="10"/>
        <v/>
      </c>
      <c r="D105" s="356" t="str">
        <f t="shared" si="11"/>
        <v/>
      </c>
      <c r="E105" s="375" t="s">
        <v>2213</v>
      </c>
      <c r="F105" s="375" t="s">
        <v>2214</v>
      </c>
      <c r="G105" s="370" t="s">
        <v>2215</v>
      </c>
      <c r="H105" s="371"/>
      <c r="I105" s="370" t="str">
        <f t="shared" si="12"/>
        <v>CAH_SENIOR_MMS_MotifNon</v>
      </c>
      <c r="J105" s="370" t="s">
        <v>2047</v>
      </c>
      <c r="K105" s="370" t="s">
        <v>2048</v>
      </c>
      <c r="L105" s="370" t="s">
        <v>2216</v>
      </c>
      <c r="M105" s="372"/>
      <c r="N105" s="355" t="s">
        <v>222</v>
      </c>
    </row>
    <row r="106" spans="1:14">
      <c r="A106" s="458" t="s">
        <v>2072</v>
      </c>
      <c r="B106" s="137" t="str">
        <f t="shared" si="14"/>
        <v>-</v>
      </c>
      <c r="C106" s="356" t="str">
        <f t="shared" si="10"/>
        <v/>
      </c>
      <c r="D106" s="356" t="str">
        <f t="shared" si="11"/>
        <v/>
      </c>
      <c r="E106" s="393" t="s">
        <v>2217</v>
      </c>
      <c r="F106" s="393" t="s">
        <v>2218</v>
      </c>
      <c r="G106" s="370" t="s">
        <v>193</v>
      </c>
      <c r="H106" s="371"/>
      <c r="I106" s="370" t="str">
        <f t="shared" si="12"/>
        <v/>
      </c>
      <c r="J106" s="370"/>
      <c r="K106" s="394"/>
      <c r="L106" s="370"/>
      <c r="M106" s="372"/>
      <c r="N106" s="355" t="s">
        <v>222</v>
      </c>
    </row>
    <row r="107" spans="1:14">
      <c r="A107" s="458"/>
      <c r="B107" s="137" t="str">
        <f t="shared" si="14"/>
        <v/>
      </c>
      <c r="C107" s="356" t="str">
        <f t="shared" si="10"/>
        <v/>
      </c>
      <c r="D107" s="356" t="str">
        <f t="shared" si="11"/>
        <v/>
      </c>
      <c r="E107" s="393" t="s">
        <v>3831</v>
      </c>
      <c r="F107" s="393" t="s">
        <v>3832</v>
      </c>
      <c r="G107" s="370"/>
      <c r="H107" s="371"/>
      <c r="I107" s="370"/>
      <c r="J107" s="370"/>
      <c r="K107" s="394"/>
      <c r="L107" s="370"/>
      <c r="M107" s="372"/>
      <c r="N107" s="355" t="s">
        <v>222</v>
      </c>
    </row>
    <row r="108" spans="1:14">
      <c r="A108" s="458" t="s">
        <v>2072</v>
      </c>
      <c r="B108" s="137" t="str">
        <f t="shared" si="14"/>
        <v>-</v>
      </c>
      <c r="C108" s="356" t="str">
        <f t="shared" si="10"/>
        <v/>
      </c>
      <c r="D108" s="356" t="str">
        <f t="shared" si="11"/>
        <v/>
      </c>
      <c r="E108" s="393" t="s">
        <v>2219</v>
      </c>
      <c r="F108" s="393" t="s">
        <v>2220</v>
      </c>
      <c r="G108" s="370" t="s">
        <v>193</v>
      </c>
      <c r="H108" s="371"/>
      <c r="I108" s="370" t="str">
        <f t="shared" si="12"/>
        <v/>
      </c>
      <c r="J108" s="370"/>
      <c r="K108" s="394"/>
      <c r="L108" s="370"/>
      <c r="M108" s="372"/>
      <c r="N108" s="355" t="s">
        <v>222</v>
      </c>
    </row>
    <row r="109" spans="1:14">
      <c r="A109" s="458" t="s">
        <v>2072</v>
      </c>
      <c r="B109" s="138" t="str">
        <f t="shared" si="14"/>
        <v>-</v>
      </c>
      <c r="C109" s="356" t="str">
        <f t="shared" si="10"/>
        <v/>
      </c>
      <c r="D109" s="356" t="str">
        <f t="shared" si="11"/>
        <v/>
      </c>
      <c r="E109" s="393" t="s">
        <v>2205</v>
      </c>
      <c r="F109" s="393" t="s">
        <v>2221</v>
      </c>
      <c r="G109" s="370" t="s">
        <v>193</v>
      </c>
      <c r="H109" s="371"/>
      <c r="I109" s="370" t="str">
        <f t="shared" si="12"/>
        <v/>
      </c>
      <c r="J109" s="370"/>
      <c r="K109" s="394"/>
      <c r="L109" s="370"/>
      <c r="M109" s="372"/>
      <c r="N109" s="355" t="s">
        <v>222</v>
      </c>
    </row>
    <row r="110" spans="1:14">
      <c r="A110" s="458" t="s">
        <v>2072</v>
      </c>
      <c r="B110" s="138" t="str">
        <f t="shared" si="14"/>
        <v>-</v>
      </c>
      <c r="C110" s="356" t="str">
        <f t="shared" si="10"/>
        <v/>
      </c>
      <c r="D110" s="356" t="str">
        <f t="shared" si="11"/>
        <v/>
      </c>
      <c r="E110" s="393" t="s">
        <v>2222</v>
      </c>
      <c r="F110" s="393" t="s">
        <v>3833</v>
      </c>
      <c r="G110" s="370" t="s">
        <v>193</v>
      </c>
      <c r="H110" s="371"/>
      <c r="I110" s="370" t="str">
        <f t="shared" si="12"/>
        <v/>
      </c>
      <c r="J110" s="370"/>
      <c r="K110" s="394"/>
      <c r="L110" s="370"/>
      <c r="M110" s="372"/>
      <c r="N110" s="355" t="s">
        <v>222</v>
      </c>
    </row>
    <row r="111" spans="1:14">
      <c r="A111" s="458" t="s">
        <v>2072</v>
      </c>
      <c r="B111" s="138" t="str">
        <f t="shared" si="14"/>
        <v>-</v>
      </c>
      <c r="C111" s="356" t="str">
        <f t="shared" si="10"/>
        <v/>
      </c>
      <c r="D111" s="356" t="str">
        <f t="shared" si="11"/>
        <v/>
      </c>
      <c r="E111" s="393" t="s">
        <v>2209</v>
      </c>
      <c r="F111" s="393" t="s">
        <v>266</v>
      </c>
      <c r="G111" s="370" t="s">
        <v>193</v>
      </c>
      <c r="H111" s="371"/>
      <c r="I111" s="370" t="str">
        <f t="shared" si="12"/>
        <v/>
      </c>
      <c r="J111" s="370"/>
      <c r="K111" s="394"/>
      <c r="L111" s="370"/>
      <c r="M111" s="372"/>
      <c r="N111" s="355" t="s">
        <v>222</v>
      </c>
    </row>
    <row r="112" spans="1:14" s="407" customFormat="1" ht="31.5">
      <c r="A112" s="56" t="s">
        <v>3761</v>
      </c>
      <c r="B112" s="135" t="str">
        <f t="shared" si="14"/>
        <v>▫</v>
      </c>
      <c r="C112" s="357"/>
      <c r="D112" s="357"/>
      <c r="E112" s="373" t="s">
        <v>2223</v>
      </c>
      <c r="F112" s="395" t="s">
        <v>3947</v>
      </c>
      <c r="G112" s="395" t="s">
        <v>193</v>
      </c>
      <c r="H112" s="395"/>
      <c r="I112" s="395" t="str">
        <f t="shared" si="12"/>
        <v/>
      </c>
      <c r="J112" s="395"/>
      <c r="K112" s="395"/>
      <c r="L112" s="395"/>
      <c r="M112" s="396"/>
      <c r="N112" s="160" t="s">
        <v>222</v>
      </c>
    </row>
    <row r="113" spans="1:14" s="408" customFormat="1" ht="22.5">
      <c r="A113" s="456" t="s">
        <v>253</v>
      </c>
      <c r="B113" s="137" t="str">
        <f t="shared" si="14"/>
        <v>!</v>
      </c>
      <c r="C113" s="356" t="str">
        <f>IF($C$112="x","+","")</f>
        <v/>
      </c>
      <c r="D113" s="356" t="str">
        <f>IF($D$112="x","+","")</f>
        <v/>
      </c>
      <c r="E113" s="386" t="s">
        <v>3834</v>
      </c>
      <c r="F113" s="386" t="s">
        <v>3835</v>
      </c>
      <c r="G113" s="370" t="s">
        <v>193</v>
      </c>
      <c r="H113" s="371"/>
      <c r="I113" s="370" t="str">
        <f t="shared" si="12"/>
        <v/>
      </c>
      <c r="J113" s="370"/>
      <c r="K113" s="370"/>
      <c r="L113" s="370"/>
      <c r="M113" s="372" t="s">
        <v>222</v>
      </c>
      <c r="N113" s="355" t="s">
        <v>222</v>
      </c>
    </row>
    <row r="114" spans="1:14">
      <c r="A114" s="60"/>
      <c r="B114" s="137" t="str">
        <f t="shared" si="14"/>
        <v/>
      </c>
      <c r="C114" s="356" t="str">
        <f>IF($C$112="x","+","")</f>
        <v/>
      </c>
      <c r="D114" s="356" t="str">
        <f t="shared" ref="D114:D170" si="15">IF($D$112="x","+","")</f>
        <v/>
      </c>
      <c r="E114" s="369" t="s">
        <v>3836</v>
      </c>
      <c r="F114" s="369" t="s">
        <v>3837</v>
      </c>
      <c r="G114" s="370" t="s">
        <v>193</v>
      </c>
      <c r="H114" s="371"/>
      <c r="I114" s="370" t="str">
        <f t="shared" si="12"/>
        <v/>
      </c>
      <c r="J114" s="370"/>
      <c r="K114" s="370"/>
      <c r="L114" s="370"/>
      <c r="M114" s="372"/>
      <c r="N114" s="355" t="s">
        <v>222</v>
      </c>
    </row>
    <row r="115" spans="1:14">
      <c r="A115" s="60" t="s">
        <v>3838</v>
      </c>
      <c r="B115" s="137" t="str">
        <f t="shared" si="14"/>
        <v>!</v>
      </c>
      <c r="C115" s="356" t="str">
        <f>IF($C$112="x","+","")</f>
        <v/>
      </c>
      <c r="D115" s="356" t="str">
        <f t="shared" si="15"/>
        <v/>
      </c>
      <c r="E115" s="375" t="s">
        <v>3839</v>
      </c>
      <c r="F115" s="375" t="s">
        <v>3839</v>
      </c>
      <c r="G115" s="370" t="s">
        <v>193</v>
      </c>
      <c r="H115" s="371"/>
      <c r="I115" s="370" t="str">
        <f t="shared" si="12"/>
        <v/>
      </c>
      <c r="J115" s="370"/>
      <c r="K115" s="384"/>
      <c r="L115" s="370"/>
      <c r="M115" s="372" t="s">
        <v>222</v>
      </c>
      <c r="N115" s="355" t="s">
        <v>222</v>
      </c>
    </row>
    <row r="116" spans="1:14" s="2" customFormat="1" hidden="1">
      <c r="A116" s="45" t="s">
        <v>3838</v>
      </c>
      <c r="B116" s="137" t="str">
        <f t="shared" si="14"/>
        <v>!</v>
      </c>
      <c r="C116" s="50" t="s">
        <v>414</v>
      </c>
      <c r="D116" s="50" t="s">
        <v>414</v>
      </c>
      <c r="E116" s="57" t="s">
        <v>2224</v>
      </c>
      <c r="F116" s="141" t="s">
        <v>2224</v>
      </c>
      <c r="G116" s="126" t="s">
        <v>193</v>
      </c>
      <c r="H116" s="126" t="s">
        <v>193</v>
      </c>
      <c r="I116" s="126" t="s">
        <v>193</v>
      </c>
      <c r="J116" s="126" t="s">
        <v>193</v>
      </c>
      <c r="K116" s="53" t="s">
        <v>2225</v>
      </c>
      <c r="L116" s="53" t="s">
        <v>1960</v>
      </c>
      <c r="M116" s="122" t="s">
        <v>222</v>
      </c>
      <c r="N116" s="127" t="s">
        <v>222</v>
      </c>
    </row>
    <row r="117" spans="1:14" s="2" customFormat="1" hidden="1">
      <c r="A117" s="45" t="s">
        <v>3838</v>
      </c>
      <c r="B117" s="137" t="str">
        <f t="shared" si="14"/>
        <v>!</v>
      </c>
      <c r="C117" s="50" t="s">
        <v>414</v>
      </c>
      <c r="D117" s="50" t="s">
        <v>414</v>
      </c>
      <c r="E117" s="57" t="s">
        <v>1964</v>
      </c>
      <c r="F117" s="141" t="s">
        <v>1964</v>
      </c>
      <c r="G117" s="126" t="s">
        <v>193</v>
      </c>
      <c r="H117" s="126" t="s">
        <v>193</v>
      </c>
      <c r="I117" s="126" t="s">
        <v>193</v>
      </c>
      <c r="J117" s="126" t="s">
        <v>193</v>
      </c>
      <c r="K117" s="53" t="s">
        <v>2225</v>
      </c>
      <c r="L117" s="53" t="s">
        <v>1966</v>
      </c>
      <c r="M117" s="122" t="s">
        <v>222</v>
      </c>
      <c r="N117" s="127" t="s">
        <v>222</v>
      </c>
    </row>
    <row r="118" spans="1:14">
      <c r="A118" s="60" t="s">
        <v>3838</v>
      </c>
      <c r="B118" s="137" t="str">
        <f t="shared" si="14"/>
        <v>!</v>
      </c>
      <c r="C118" s="356" t="str">
        <f t="shared" ref="C118:C170" si="16">IF($C$112="x","+","")</f>
        <v/>
      </c>
      <c r="D118" s="356" t="str">
        <f t="shared" si="15"/>
        <v/>
      </c>
      <c r="E118" s="385" t="s">
        <v>2226</v>
      </c>
      <c r="F118" s="385" t="s">
        <v>3840</v>
      </c>
      <c r="G118" s="370" t="s">
        <v>2227</v>
      </c>
      <c r="H118" s="371"/>
      <c r="I118" s="370" t="str">
        <f t="shared" si="12"/>
        <v>CAH_SENIOR_GRO_RIMCOR</v>
      </c>
      <c r="J118" s="370" t="s">
        <v>2047</v>
      </c>
      <c r="K118" s="370" t="s">
        <v>2225</v>
      </c>
      <c r="L118" s="370" t="s">
        <v>2228</v>
      </c>
      <c r="M118" s="372" t="s">
        <v>222</v>
      </c>
      <c r="N118" s="355" t="s">
        <v>222</v>
      </c>
    </row>
    <row r="119" spans="1:14">
      <c r="A119" s="60" t="s">
        <v>3838</v>
      </c>
      <c r="B119" s="137" t="str">
        <f t="shared" si="14"/>
        <v>!</v>
      </c>
      <c r="C119" s="356" t="str">
        <f t="shared" si="16"/>
        <v/>
      </c>
      <c r="D119" s="356" t="str">
        <f t="shared" si="15"/>
        <v/>
      </c>
      <c r="E119" s="385" t="s">
        <v>3841</v>
      </c>
      <c r="F119" s="385" t="s">
        <v>3842</v>
      </c>
      <c r="G119" s="370" t="s">
        <v>2229</v>
      </c>
      <c r="H119" s="371"/>
      <c r="I119" s="370" t="str">
        <f t="shared" si="12"/>
        <v>CAH_SENIOR_GRO_RL1COR</v>
      </c>
      <c r="J119" s="370" t="s">
        <v>2047</v>
      </c>
      <c r="K119" s="370" t="s">
        <v>2225</v>
      </c>
      <c r="L119" s="370" t="s">
        <v>2230</v>
      </c>
      <c r="M119" s="372" t="s">
        <v>222</v>
      </c>
      <c r="N119" s="355" t="s">
        <v>222</v>
      </c>
    </row>
    <row r="120" spans="1:14">
      <c r="A120" s="60" t="s">
        <v>3838</v>
      </c>
      <c r="B120" s="137" t="str">
        <f t="shared" si="14"/>
        <v>!</v>
      </c>
      <c r="C120" s="356" t="str">
        <f t="shared" si="16"/>
        <v/>
      </c>
      <c r="D120" s="356" t="str">
        <f t="shared" si="15"/>
        <v/>
      </c>
      <c r="E120" s="385" t="s">
        <v>3843</v>
      </c>
      <c r="F120" s="385" t="s">
        <v>3844</v>
      </c>
      <c r="G120" s="370" t="s">
        <v>2231</v>
      </c>
      <c r="H120" s="371"/>
      <c r="I120" s="370" t="str">
        <f t="shared" si="12"/>
        <v>CAH_SENIOR_GRO_RI1COR</v>
      </c>
      <c r="J120" s="370" t="s">
        <v>2047</v>
      </c>
      <c r="K120" s="370" t="s">
        <v>2225</v>
      </c>
      <c r="L120" s="370" t="s">
        <v>2232</v>
      </c>
      <c r="M120" s="372" t="s">
        <v>222</v>
      </c>
      <c r="N120" s="355" t="s">
        <v>222</v>
      </c>
    </row>
    <row r="121" spans="1:14">
      <c r="A121" s="60" t="s">
        <v>3838</v>
      </c>
      <c r="B121" s="137" t="str">
        <f t="shared" si="14"/>
        <v>!</v>
      </c>
      <c r="C121" s="356" t="str">
        <f t="shared" si="16"/>
        <v/>
      </c>
      <c r="D121" s="356" t="str">
        <f t="shared" si="15"/>
        <v/>
      </c>
      <c r="E121" s="385" t="s">
        <v>3845</v>
      </c>
      <c r="F121" s="385" t="s">
        <v>3846</v>
      </c>
      <c r="G121" s="370" t="s">
        <v>2233</v>
      </c>
      <c r="H121" s="371"/>
      <c r="I121" s="370" t="str">
        <f t="shared" si="12"/>
        <v>CAH_SENIOR_GRO_RL2COR</v>
      </c>
      <c r="J121" s="370" t="s">
        <v>2047</v>
      </c>
      <c r="K121" s="370" t="s">
        <v>2225</v>
      </c>
      <c r="L121" s="370" t="s">
        <v>2234</v>
      </c>
      <c r="M121" s="372" t="s">
        <v>222</v>
      </c>
      <c r="N121" s="355" t="s">
        <v>222</v>
      </c>
    </row>
    <row r="122" spans="1:14">
      <c r="A122" s="60" t="s">
        <v>3838</v>
      </c>
      <c r="B122" s="137" t="str">
        <f t="shared" si="14"/>
        <v>!</v>
      </c>
      <c r="C122" s="356" t="str">
        <f t="shared" si="16"/>
        <v/>
      </c>
      <c r="D122" s="356" t="str">
        <f t="shared" si="15"/>
        <v/>
      </c>
      <c r="E122" s="385" t="s">
        <v>3847</v>
      </c>
      <c r="F122" s="385" t="s">
        <v>3848</v>
      </c>
      <c r="G122" s="370" t="s">
        <v>2235</v>
      </c>
      <c r="H122" s="371"/>
      <c r="I122" s="370" t="str">
        <f t="shared" si="12"/>
        <v>CAH_SENIOR_GRO_RI2COR</v>
      </c>
      <c r="J122" s="370" t="s">
        <v>2047</v>
      </c>
      <c r="K122" s="370" t="s">
        <v>2225</v>
      </c>
      <c r="L122" s="370" t="s">
        <v>2236</v>
      </c>
      <c r="M122" s="372" t="s">
        <v>222</v>
      </c>
      <c r="N122" s="355" t="s">
        <v>222</v>
      </c>
    </row>
    <row r="123" spans="1:14">
      <c r="A123" s="60" t="s">
        <v>3838</v>
      </c>
      <c r="B123" s="137" t="str">
        <f t="shared" si="14"/>
        <v>!</v>
      </c>
      <c r="C123" s="356" t="str">
        <f t="shared" si="16"/>
        <v/>
      </c>
      <c r="D123" s="356" t="str">
        <f t="shared" si="15"/>
        <v/>
      </c>
      <c r="E123" s="385" t="s">
        <v>3849</v>
      </c>
      <c r="F123" s="385" t="s">
        <v>3850</v>
      </c>
      <c r="G123" s="370" t="s">
        <v>2237</v>
      </c>
      <c r="H123" s="371"/>
      <c r="I123" s="370" t="str">
        <f t="shared" si="12"/>
        <v>CAH_SENIOR_GRO_RL3COR</v>
      </c>
      <c r="J123" s="370" t="s">
        <v>2047</v>
      </c>
      <c r="K123" s="370" t="s">
        <v>2225</v>
      </c>
      <c r="L123" s="370" t="s">
        <v>2238</v>
      </c>
      <c r="M123" s="372" t="s">
        <v>222</v>
      </c>
      <c r="N123" s="355" t="s">
        <v>222</v>
      </c>
    </row>
    <row r="124" spans="1:14">
      <c r="A124" s="60" t="s">
        <v>3838</v>
      </c>
      <c r="B124" s="137" t="str">
        <f t="shared" si="14"/>
        <v>!</v>
      </c>
      <c r="C124" s="356" t="str">
        <f t="shared" si="16"/>
        <v/>
      </c>
      <c r="D124" s="356" t="str">
        <f t="shared" si="15"/>
        <v/>
      </c>
      <c r="E124" s="385" t="s">
        <v>3851</v>
      </c>
      <c r="F124" s="385" t="s">
        <v>3852</v>
      </c>
      <c r="G124" s="370" t="s">
        <v>2239</v>
      </c>
      <c r="H124" s="371"/>
      <c r="I124" s="370" t="str">
        <f t="shared" si="12"/>
        <v>CAH_SENIOR_GRO_RI3COR</v>
      </c>
      <c r="J124" s="370" t="s">
        <v>2047</v>
      </c>
      <c r="K124" s="370" t="s">
        <v>2225</v>
      </c>
      <c r="L124" s="370" t="s">
        <v>2240</v>
      </c>
      <c r="M124" s="372" t="s">
        <v>222</v>
      </c>
      <c r="N124" s="355" t="s">
        <v>222</v>
      </c>
    </row>
    <row r="125" spans="1:14">
      <c r="A125" s="60" t="s">
        <v>3838</v>
      </c>
      <c r="B125" s="137" t="str">
        <f t="shared" si="14"/>
        <v>!</v>
      </c>
      <c r="C125" s="356" t="str">
        <f t="shared" si="16"/>
        <v/>
      </c>
      <c r="D125" s="356" t="str">
        <f t="shared" si="15"/>
        <v/>
      </c>
      <c r="E125" s="385" t="s">
        <v>3853</v>
      </c>
      <c r="F125" s="385" t="s">
        <v>3854</v>
      </c>
      <c r="G125" s="370" t="s">
        <v>2241</v>
      </c>
      <c r="H125" s="371"/>
      <c r="I125" s="370" t="str">
        <f t="shared" si="12"/>
        <v>CAH_SENIOR_GRO_RLDCOR</v>
      </c>
      <c r="J125" s="370" t="s">
        <v>2047</v>
      </c>
      <c r="K125" s="370" t="s">
        <v>2225</v>
      </c>
      <c r="L125" s="370" t="s">
        <v>2242</v>
      </c>
      <c r="M125" s="372" t="s">
        <v>222</v>
      </c>
      <c r="N125" s="355" t="s">
        <v>222</v>
      </c>
    </row>
    <row r="126" spans="1:14">
      <c r="A126" s="60" t="s">
        <v>3838</v>
      </c>
      <c r="B126" s="137" t="str">
        <f t="shared" si="14"/>
        <v>!</v>
      </c>
      <c r="C126" s="356" t="str">
        <f t="shared" si="16"/>
        <v/>
      </c>
      <c r="D126" s="356" t="str">
        <f t="shared" si="15"/>
        <v/>
      </c>
      <c r="E126" s="385" t="s">
        <v>3855</v>
      </c>
      <c r="F126" s="385" t="s">
        <v>3856</v>
      </c>
      <c r="G126" s="370" t="s">
        <v>2243</v>
      </c>
      <c r="H126" s="371"/>
      <c r="I126" s="370" t="str">
        <f t="shared" si="12"/>
        <v>CAH_SENIOR_GRO_RIDCOR</v>
      </c>
      <c r="J126" s="370" t="s">
        <v>2047</v>
      </c>
      <c r="K126" s="370" t="s">
        <v>2225</v>
      </c>
      <c r="L126" s="370" t="s">
        <v>2244</v>
      </c>
      <c r="M126" s="372" t="s">
        <v>222</v>
      </c>
      <c r="N126" s="355" t="s">
        <v>222</v>
      </c>
    </row>
    <row r="127" spans="1:14">
      <c r="A127" s="60" t="s">
        <v>3838</v>
      </c>
      <c r="B127" s="137" t="str">
        <f t="shared" si="14"/>
        <v>!</v>
      </c>
      <c r="C127" s="356" t="str">
        <f t="shared" si="16"/>
        <v/>
      </c>
      <c r="D127" s="356" t="str">
        <f t="shared" si="15"/>
        <v/>
      </c>
      <c r="E127" s="385" t="s">
        <v>3857</v>
      </c>
      <c r="F127" s="385" t="s">
        <v>3858</v>
      </c>
      <c r="G127" s="370" t="s">
        <v>2245</v>
      </c>
      <c r="H127" s="371"/>
      <c r="I127" s="370" t="str">
        <f t="shared" si="12"/>
        <v>CAH_SENIOR_GRO_R1SCORE</v>
      </c>
      <c r="J127" s="370" t="s">
        <v>2047</v>
      </c>
      <c r="K127" s="370" t="s">
        <v>2225</v>
      </c>
      <c r="L127" s="370" t="s">
        <v>2246</v>
      </c>
      <c r="M127" s="372" t="s">
        <v>222</v>
      </c>
      <c r="N127" s="355" t="s">
        <v>222</v>
      </c>
    </row>
    <row r="128" spans="1:14">
      <c r="A128" s="60" t="s">
        <v>3838</v>
      </c>
      <c r="B128" s="137" t="str">
        <f t="shared" si="14"/>
        <v>!</v>
      </c>
      <c r="C128" s="356" t="str">
        <f t="shared" si="16"/>
        <v/>
      </c>
      <c r="D128" s="356" t="str">
        <f t="shared" si="15"/>
        <v/>
      </c>
      <c r="E128" s="385" t="s">
        <v>3859</v>
      </c>
      <c r="F128" s="385" t="s">
        <v>3860</v>
      </c>
      <c r="G128" s="370" t="s">
        <v>2247</v>
      </c>
      <c r="H128" s="371"/>
      <c r="I128" s="370" t="str">
        <f t="shared" si="12"/>
        <v>CAH_SENIOR_GRO_R2SCORE</v>
      </c>
      <c r="J128" s="370" t="s">
        <v>2047</v>
      </c>
      <c r="K128" s="370" t="s">
        <v>2225</v>
      </c>
      <c r="L128" s="370" t="s">
        <v>2248</v>
      </c>
      <c r="M128" s="372" t="s">
        <v>222</v>
      </c>
      <c r="N128" s="355" t="s">
        <v>222</v>
      </c>
    </row>
    <row r="129" spans="1:14">
      <c r="A129" s="60" t="s">
        <v>3838</v>
      </c>
      <c r="B129" s="137" t="str">
        <f t="shared" si="14"/>
        <v>!</v>
      </c>
      <c r="C129" s="356" t="str">
        <f t="shared" si="16"/>
        <v/>
      </c>
      <c r="D129" s="356" t="str">
        <f t="shared" si="15"/>
        <v/>
      </c>
      <c r="E129" s="385" t="s">
        <v>3861</v>
      </c>
      <c r="F129" s="385" t="s">
        <v>3862</v>
      </c>
      <c r="G129" s="370" t="s">
        <v>2249</v>
      </c>
      <c r="H129" s="371"/>
      <c r="I129" s="370" t="str">
        <f t="shared" si="12"/>
        <v>CAH_SENIOR_GRO_R3SCORE</v>
      </c>
      <c r="J129" s="370" t="s">
        <v>2047</v>
      </c>
      <c r="K129" s="370" t="s">
        <v>2225</v>
      </c>
      <c r="L129" s="370" t="s">
        <v>2250</v>
      </c>
      <c r="M129" s="372" t="s">
        <v>222</v>
      </c>
      <c r="N129" s="355" t="s">
        <v>222</v>
      </c>
    </row>
    <row r="130" spans="1:14">
      <c r="A130" s="60" t="s">
        <v>3838</v>
      </c>
      <c r="B130" s="137" t="str">
        <f t="shared" si="14"/>
        <v>!</v>
      </c>
      <c r="C130" s="356" t="str">
        <f t="shared" si="16"/>
        <v/>
      </c>
      <c r="D130" s="356" t="str">
        <f t="shared" si="15"/>
        <v/>
      </c>
      <c r="E130" s="385" t="s">
        <v>3863</v>
      </c>
      <c r="F130" s="385" t="s">
        <v>3864</v>
      </c>
      <c r="G130" s="370" t="s">
        <v>2251</v>
      </c>
      <c r="H130" s="371"/>
      <c r="I130" s="370" t="str">
        <f t="shared" si="12"/>
        <v>CAH_SENIOR_GRO_RDSCORE</v>
      </c>
      <c r="J130" s="370" t="s">
        <v>2047</v>
      </c>
      <c r="K130" s="370" t="s">
        <v>2225</v>
      </c>
      <c r="L130" s="370" t="s">
        <v>2252</v>
      </c>
      <c r="M130" s="372" t="s">
        <v>222</v>
      </c>
      <c r="N130" s="355" t="s">
        <v>222</v>
      </c>
    </row>
    <row r="131" spans="1:14">
      <c r="A131" s="60" t="s">
        <v>3838</v>
      </c>
      <c r="B131" s="137" t="str">
        <f t="shared" si="14"/>
        <v>!</v>
      </c>
      <c r="C131" s="356" t="str">
        <f t="shared" si="16"/>
        <v/>
      </c>
      <c r="D131" s="356" t="str">
        <f t="shared" si="15"/>
        <v/>
      </c>
      <c r="E131" s="385" t="s">
        <v>2253</v>
      </c>
      <c r="F131" s="385" t="s">
        <v>3865</v>
      </c>
      <c r="G131" s="370" t="s">
        <v>2255</v>
      </c>
      <c r="H131" s="371"/>
      <c r="I131" s="370" t="str">
        <f t="shared" si="12"/>
        <v>CAH_SENIOR_GRO_RL1FX</v>
      </c>
      <c r="J131" s="370" t="s">
        <v>2047</v>
      </c>
      <c r="K131" s="370" t="s">
        <v>2225</v>
      </c>
      <c r="L131" s="370" t="s">
        <v>2256</v>
      </c>
      <c r="M131" s="372" t="s">
        <v>222</v>
      </c>
      <c r="N131" s="355" t="s">
        <v>222</v>
      </c>
    </row>
    <row r="132" spans="1:14">
      <c r="A132" s="60" t="s">
        <v>3838</v>
      </c>
      <c r="B132" s="137" t="str">
        <f t="shared" ref="B132:B163" si="17">IF(ISERROR(LOOKUP(A132,TABLE,SIGNE)),"",(LOOKUP(A132,TABLE,SIGNE)))</f>
        <v>!</v>
      </c>
      <c r="C132" s="356" t="str">
        <f t="shared" si="16"/>
        <v/>
      </c>
      <c r="D132" s="356" t="str">
        <f t="shared" si="15"/>
        <v/>
      </c>
      <c r="E132" s="385" t="s">
        <v>2257</v>
      </c>
      <c r="F132" s="385" t="s">
        <v>3866</v>
      </c>
      <c r="G132" s="370" t="s">
        <v>2259</v>
      </c>
      <c r="H132" s="371"/>
      <c r="I132" s="370" t="str">
        <f t="shared" si="12"/>
        <v>CAH_SENIOR_GRO_RI1FX</v>
      </c>
      <c r="J132" s="370" t="s">
        <v>2047</v>
      </c>
      <c r="K132" s="370" t="s">
        <v>2225</v>
      </c>
      <c r="L132" s="370" t="s">
        <v>2260</v>
      </c>
      <c r="M132" s="372" t="s">
        <v>222</v>
      </c>
      <c r="N132" s="355" t="s">
        <v>222</v>
      </c>
    </row>
    <row r="133" spans="1:14">
      <c r="A133" s="60" t="s">
        <v>3838</v>
      </c>
      <c r="B133" s="137" t="str">
        <f t="shared" si="17"/>
        <v>!</v>
      </c>
      <c r="C133" s="356" t="str">
        <f t="shared" si="16"/>
        <v/>
      </c>
      <c r="D133" s="356" t="str">
        <f t="shared" si="15"/>
        <v/>
      </c>
      <c r="E133" s="385" t="s">
        <v>2254</v>
      </c>
      <c r="F133" s="385" t="s">
        <v>3867</v>
      </c>
      <c r="G133" s="370" t="s">
        <v>2262</v>
      </c>
      <c r="H133" s="371"/>
      <c r="I133" s="370" t="str">
        <f t="shared" si="12"/>
        <v>CAH_SENIOR_GRO_RL2FX</v>
      </c>
      <c r="J133" s="370" t="s">
        <v>2047</v>
      </c>
      <c r="K133" s="370" t="s">
        <v>2225</v>
      </c>
      <c r="L133" s="370" t="s">
        <v>2263</v>
      </c>
      <c r="M133" s="372" t="s">
        <v>222</v>
      </c>
      <c r="N133" s="355" t="s">
        <v>222</v>
      </c>
    </row>
    <row r="134" spans="1:14">
      <c r="A134" s="60" t="s">
        <v>3838</v>
      </c>
      <c r="B134" s="137" t="str">
        <f t="shared" si="17"/>
        <v>!</v>
      </c>
      <c r="C134" s="356" t="str">
        <f t="shared" si="16"/>
        <v/>
      </c>
      <c r="D134" s="356" t="str">
        <f t="shared" si="15"/>
        <v/>
      </c>
      <c r="E134" s="385" t="s">
        <v>2258</v>
      </c>
      <c r="F134" s="385" t="s">
        <v>3868</v>
      </c>
      <c r="G134" s="370" t="s">
        <v>2265</v>
      </c>
      <c r="H134" s="371"/>
      <c r="I134" s="370" t="str">
        <f t="shared" si="12"/>
        <v>CAH_SENIOR_GRO_RI2FX</v>
      </c>
      <c r="J134" s="370" t="s">
        <v>2047</v>
      </c>
      <c r="K134" s="370" t="s">
        <v>2225</v>
      </c>
      <c r="L134" s="370" t="s">
        <v>2266</v>
      </c>
      <c r="M134" s="372" t="s">
        <v>222</v>
      </c>
      <c r="N134" s="355" t="s">
        <v>222</v>
      </c>
    </row>
    <row r="135" spans="1:14">
      <c r="A135" s="60" t="s">
        <v>3838</v>
      </c>
      <c r="B135" s="137" t="str">
        <f t="shared" si="17"/>
        <v>!</v>
      </c>
      <c r="C135" s="356" t="str">
        <f t="shared" si="16"/>
        <v/>
      </c>
      <c r="D135" s="356" t="str">
        <f t="shared" si="15"/>
        <v/>
      </c>
      <c r="E135" s="385" t="s">
        <v>2261</v>
      </c>
      <c r="F135" s="385" t="s">
        <v>3869</v>
      </c>
      <c r="G135" s="370" t="s">
        <v>2267</v>
      </c>
      <c r="H135" s="371"/>
      <c r="I135" s="370" t="str">
        <f t="shared" si="12"/>
        <v>CAH_SENIOR_GRO_RL3FX</v>
      </c>
      <c r="J135" s="370" t="s">
        <v>2047</v>
      </c>
      <c r="K135" s="370" t="s">
        <v>2225</v>
      </c>
      <c r="L135" s="370" t="s">
        <v>2268</v>
      </c>
      <c r="M135" s="372" t="s">
        <v>222</v>
      </c>
      <c r="N135" s="355" t="s">
        <v>222</v>
      </c>
    </row>
    <row r="136" spans="1:14">
      <c r="A136" s="60" t="s">
        <v>3838</v>
      </c>
      <c r="B136" s="137" t="str">
        <f t="shared" si="17"/>
        <v>!</v>
      </c>
      <c r="C136" s="356" t="str">
        <f t="shared" si="16"/>
        <v/>
      </c>
      <c r="D136" s="356" t="str">
        <f t="shared" si="15"/>
        <v/>
      </c>
      <c r="E136" s="385" t="s">
        <v>2264</v>
      </c>
      <c r="F136" s="385" t="s">
        <v>3870</v>
      </c>
      <c r="G136" s="370" t="s">
        <v>2269</v>
      </c>
      <c r="H136" s="371"/>
      <c r="I136" s="370" t="str">
        <f t="shared" ref="I136:I187" si="18">IF(G136&lt;&gt;"",IF(H136&lt;&gt;"",G136&amp;" ; "&amp;IFERROR(IF(SEARCH(" ; ",G136)&gt;0,SUBSTITUTE(G136," ; ","_N  ; ")&amp;"_N"),IFERROR(IF(SEARCH(" ;",G136)&gt;0,SUBSTITUTE(G136," ;","_N  ; ")&amp;"_N"),IFERROR(IF(SEARCH(";",G136)&gt;0,SUBSTITUTE(G136,";","_N  ; ")&amp;"_N"),G136&amp;"_N"))),G136),"")</f>
        <v>CAH_SENIOR_GRO_RI3FX</v>
      </c>
      <c r="J136" s="370" t="s">
        <v>2047</v>
      </c>
      <c r="K136" s="370" t="s">
        <v>2225</v>
      </c>
      <c r="L136" s="370" t="s">
        <v>2270</v>
      </c>
      <c r="M136" s="372" t="s">
        <v>222</v>
      </c>
      <c r="N136" s="355" t="s">
        <v>222</v>
      </c>
    </row>
    <row r="137" spans="1:14">
      <c r="A137" s="60" t="s">
        <v>3838</v>
      </c>
      <c r="B137" s="137" t="str">
        <f t="shared" si="17"/>
        <v>!</v>
      </c>
      <c r="C137" s="356" t="str">
        <f t="shared" si="16"/>
        <v/>
      </c>
      <c r="D137" s="356" t="str">
        <f t="shared" si="15"/>
        <v/>
      </c>
      <c r="E137" s="385" t="s">
        <v>2271</v>
      </c>
      <c r="F137" s="385" t="s">
        <v>3871</v>
      </c>
      <c r="G137" s="370" t="s">
        <v>2272</v>
      </c>
      <c r="H137" s="371"/>
      <c r="I137" s="370" t="str">
        <f t="shared" si="18"/>
        <v>CAH_SENIOR_GRO_RLDFX</v>
      </c>
      <c r="J137" s="370" t="s">
        <v>2047</v>
      </c>
      <c r="K137" s="370" t="s">
        <v>2225</v>
      </c>
      <c r="L137" s="370" t="s">
        <v>2273</v>
      </c>
      <c r="M137" s="372" t="s">
        <v>222</v>
      </c>
      <c r="N137" s="355" t="s">
        <v>222</v>
      </c>
    </row>
    <row r="138" spans="1:14">
      <c r="A138" s="60" t="s">
        <v>3838</v>
      </c>
      <c r="B138" s="137" t="str">
        <f t="shared" si="17"/>
        <v>!</v>
      </c>
      <c r="C138" s="356" t="str">
        <f t="shared" si="16"/>
        <v/>
      </c>
      <c r="D138" s="356" t="str">
        <f t="shared" si="15"/>
        <v/>
      </c>
      <c r="E138" s="385" t="s">
        <v>2274</v>
      </c>
      <c r="F138" s="385" t="s">
        <v>3872</v>
      </c>
      <c r="G138" s="370" t="s">
        <v>2275</v>
      </c>
      <c r="H138" s="371"/>
      <c r="I138" s="370" t="str">
        <f t="shared" si="18"/>
        <v>CAH_SENIOR_GRO_RIDFX</v>
      </c>
      <c r="J138" s="370" t="s">
        <v>2047</v>
      </c>
      <c r="K138" s="370" t="s">
        <v>2225</v>
      </c>
      <c r="L138" s="370" t="s">
        <v>2276</v>
      </c>
      <c r="M138" s="372" t="s">
        <v>222</v>
      </c>
      <c r="N138" s="355" t="s">
        <v>222</v>
      </c>
    </row>
    <row r="139" spans="1:14">
      <c r="A139" s="60" t="s">
        <v>3838</v>
      </c>
      <c r="B139" s="137" t="str">
        <f t="shared" si="17"/>
        <v>!</v>
      </c>
      <c r="C139" s="356" t="str">
        <f t="shared" si="16"/>
        <v/>
      </c>
      <c r="D139" s="356" t="str">
        <f t="shared" si="15"/>
        <v/>
      </c>
      <c r="E139" s="385" t="s">
        <v>2277</v>
      </c>
      <c r="F139" s="385" t="s">
        <v>3873</v>
      </c>
      <c r="G139" s="370" t="s">
        <v>2279</v>
      </c>
      <c r="H139" s="371"/>
      <c r="I139" s="370" t="str">
        <f t="shared" si="18"/>
        <v>CAH_SENIOR_GRO_RL1DBL</v>
      </c>
      <c r="J139" s="370" t="s">
        <v>2047</v>
      </c>
      <c r="K139" s="370" t="s">
        <v>2225</v>
      </c>
      <c r="L139" s="370" t="s">
        <v>2280</v>
      </c>
      <c r="M139" s="372" t="s">
        <v>222</v>
      </c>
      <c r="N139" s="355" t="s">
        <v>222</v>
      </c>
    </row>
    <row r="140" spans="1:14">
      <c r="A140" s="60" t="s">
        <v>3838</v>
      </c>
      <c r="B140" s="137" t="str">
        <f t="shared" si="17"/>
        <v>!</v>
      </c>
      <c r="C140" s="356" t="str">
        <f t="shared" si="16"/>
        <v/>
      </c>
      <c r="D140" s="356" t="str">
        <f t="shared" si="15"/>
        <v/>
      </c>
      <c r="E140" s="385" t="s">
        <v>2281</v>
      </c>
      <c r="F140" s="385" t="s">
        <v>3874</v>
      </c>
      <c r="G140" s="370" t="s">
        <v>2283</v>
      </c>
      <c r="H140" s="371"/>
      <c r="I140" s="370" t="str">
        <f t="shared" si="18"/>
        <v>CAH_SENIOR_GRO_RI1DBL</v>
      </c>
      <c r="J140" s="370" t="s">
        <v>2047</v>
      </c>
      <c r="K140" s="370" t="s">
        <v>2225</v>
      </c>
      <c r="L140" s="370" t="s">
        <v>2284</v>
      </c>
      <c r="M140" s="372" t="s">
        <v>222</v>
      </c>
      <c r="N140" s="355" t="s">
        <v>222</v>
      </c>
    </row>
    <row r="141" spans="1:14">
      <c r="A141" s="60" t="s">
        <v>3838</v>
      </c>
      <c r="B141" s="137" t="str">
        <f t="shared" si="17"/>
        <v>!</v>
      </c>
      <c r="C141" s="356" t="str">
        <f t="shared" si="16"/>
        <v/>
      </c>
      <c r="D141" s="356" t="str">
        <f t="shared" si="15"/>
        <v/>
      </c>
      <c r="E141" s="385" t="s">
        <v>2278</v>
      </c>
      <c r="F141" s="385" t="s">
        <v>3875</v>
      </c>
      <c r="G141" s="370" t="s">
        <v>2286</v>
      </c>
      <c r="H141" s="371"/>
      <c r="I141" s="370" t="str">
        <f t="shared" si="18"/>
        <v>CAH_SENIOR_GRO_RL2DBL</v>
      </c>
      <c r="J141" s="370" t="s">
        <v>2047</v>
      </c>
      <c r="K141" s="370" t="s">
        <v>2225</v>
      </c>
      <c r="L141" s="370" t="s">
        <v>2287</v>
      </c>
      <c r="M141" s="372" t="s">
        <v>222</v>
      </c>
      <c r="N141" s="355" t="s">
        <v>222</v>
      </c>
    </row>
    <row r="142" spans="1:14">
      <c r="A142" s="60" t="s">
        <v>3838</v>
      </c>
      <c r="B142" s="137" t="str">
        <f t="shared" si="17"/>
        <v>!</v>
      </c>
      <c r="C142" s="356" t="str">
        <f t="shared" si="16"/>
        <v/>
      </c>
      <c r="D142" s="356" t="str">
        <f t="shared" si="15"/>
        <v/>
      </c>
      <c r="E142" s="385" t="s">
        <v>2282</v>
      </c>
      <c r="F142" s="385" t="s">
        <v>3876</v>
      </c>
      <c r="G142" s="370" t="s">
        <v>2289</v>
      </c>
      <c r="H142" s="371"/>
      <c r="I142" s="370" t="str">
        <f t="shared" si="18"/>
        <v>CAH_SENIOR_GRO_RI2DBL</v>
      </c>
      <c r="J142" s="370" t="s">
        <v>2047</v>
      </c>
      <c r="K142" s="370" t="s">
        <v>2225</v>
      </c>
      <c r="L142" s="370" t="s">
        <v>2290</v>
      </c>
      <c r="M142" s="372" t="s">
        <v>222</v>
      </c>
      <c r="N142" s="355" t="s">
        <v>222</v>
      </c>
    </row>
    <row r="143" spans="1:14">
      <c r="A143" s="60" t="s">
        <v>3838</v>
      </c>
      <c r="B143" s="137" t="str">
        <f t="shared" si="17"/>
        <v>!</v>
      </c>
      <c r="C143" s="356" t="str">
        <f t="shared" si="16"/>
        <v/>
      </c>
      <c r="D143" s="356" t="str">
        <f t="shared" si="15"/>
        <v/>
      </c>
      <c r="E143" s="385" t="s">
        <v>2285</v>
      </c>
      <c r="F143" s="385" t="s">
        <v>3877</v>
      </c>
      <c r="G143" s="370" t="s">
        <v>2291</v>
      </c>
      <c r="H143" s="371"/>
      <c r="I143" s="370" t="str">
        <f t="shared" si="18"/>
        <v>CAH_SENIOR_GRO_RL3DBL</v>
      </c>
      <c r="J143" s="370" t="s">
        <v>2047</v>
      </c>
      <c r="K143" s="370" t="s">
        <v>2225</v>
      </c>
      <c r="L143" s="370" t="s">
        <v>2292</v>
      </c>
      <c r="M143" s="372" t="s">
        <v>222</v>
      </c>
      <c r="N143" s="355" t="s">
        <v>222</v>
      </c>
    </row>
    <row r="144" spans="1:14">
      <c r="A144" s="60" t="s">
        <v>3838</v>
      </c>
      <c r="B144" s="137" t="str">
        <f t="shared" si="17"/>
        <v>!</v>
      </c>
      <c r="C144" s="356" t="str">
        <f t="shared" si="16"/>
        <v/>
      </c>
      <c r="D144" s="356" t="str">
        <f t="shared" si="15"/>
        <v/>
      </c>
      <c r="E144" s="385" t="s">
        <v>2288</v>
      </c>
      <c r="F144" s="385" t="s">
        <v>3878</v>
      </c>
      <c r="G144" s="370" t="s">
        <v>2293</v>
      </c>
      <c r="H144" s="371"/>
      <c r="I144" s="370" t="str">
        <f t="shared" si="18"/>
        <v>CAH_SENIOR_GRO_RI3DBL</v>
      </c>
      <c r="J144" s="370" t="s">
        <v>2047</v>
      </c>
      <c r="K144" s="370" t="s">
        <v>2225</v>
      </c>
      <c r="L144" s="370" t="s">
        <v>2294</v>
      </c>
      <c r="M144" s="372" t="s">
        <v>222</v>
      </c>
      <c r="N144" s="355" t="s">
        <v>222</v>
      </c>
    </row>
    <row r="145" spans="1:14">
      <c r="A145" s="60" t="s">
        <v>3838</v>
      </c>
      <c r="B145" s="137" t="str">
        <f t="shared" si="17"/>
        <v>!</v>
      </c>
      <c r="C145" s="356" t="str">
        <f t="shared" si="16"/>
        <v/>
      </c>
      <c r="D145" s="356" t="str">
        <f t="shared" si="15"/>
        <v/>
      </c>
      <c r="E145" s="385" t="s">
        <v>2295</v>
      </c>
      <c r="F145" s="385" t="s">
        <v>3879</v>
      </c>
      <c r="G145" s="370" t="s">
        <v>2296</v>
      </c>
      <c r="H145" s="371"/>
      <c r="I145" s="370" t="str">
        <f t="shared" si="18"/>
        <v>CAH_SENIOR_GRO_RLDDBL</v>
      </c>
      <c r="J145" s="370" t="s">
        <v>2047</v>
      </c>
      <c r="K145" s="370" t="s">
        <v>2225</v>
      </c>
      <c r="L145" s="370" t="s">
        <v>2297</v>
      </c>
      <c r="M145" s="372" t="s">
        <v>222</v>
      </c>
      <c r="N145" s="355" t="s">
        <v>222</v>
      </c>
    </row>
    <row r="146" spans="1:14">
      <c r="A146" s="60" t="s">
        <v>3838</v>
      </c>
      <c r="B146" s="137" t="str">
        <f t="shared" si="17"/>
        <v>!</v>
      </c>
      <c r="C146" s="356" t="str">
        <f t="shared" si="16"/>
        <v/>
      </c>
      <c r="D146" s="356" t="str">
        <f t="shared" si="15"/>
        <v/>
      </c>
      <c r="E146" s="385" t="s">
        <v>2298</v>
      </c>
      <c r="F146" s="385" t="s">
        <v>3880</v>
      </c>
      <c r="G146" s="370" t="s">
        <v>2299</v>
      </c>
      <c r="H146" s="371"/>
      <c r="I146" s="370" t="str">
        <f t="shared" si="18"/>
        <v>CAH_SENIOR_GRO_RIDDBL</v>
      </c>
      <c r="J146" s="370" t="s">
        <v>2047</v>
      </c>
      <c r="K146" s="370" t="s">
        <v>2225</v>
      </c>
      <c r="L146" s="370" t="s">
        <v>2300</v>
      </c>
      <c r="M146" s="372" t="s">
        <v>222</v>
      </c>
      <c r="N146" s="355" t="s">
        <v>222</v>
      </c>
    </row>
    <row r="147" spans="1:14" s="2" customFormat="1" hidden="1">
      <c r="A147" s="45" t="s">
        <v>3838</v>
      </c>
      <c r="B147" s="137" t="str">
        <f t="shared" si="17"/>
        <v>!</v>
      </c>
      <c r="C147" s="50" t="s">
        <v>414</v>
      </c>
      <c r="D147" s="50" t="s">
        <v>414</v>
      </c>
      <c r="E147" s="57" t="s">
        <v>3881</v>
      </c>
      <c r="F147" s="57" t="s">
        <v>3882</v>
      </c>
      <c r="G147" s="53" t="s">
        <v>2301</v>
      </c>
      <c r="H147" s="128"/>
      <c r="I147" s="53" t="str">
        <f t="shared" si="18"/>
        <v>CAH_SENIOR_GRO_RIM_Item</v>
      </c>
      <c r="J147" s="53" t="s">
        <v>2047</v>
      </c>
      <c r="K147" s="53" t="s">
        <v>2225</v>
      </c>
      <c r="L147" s="53" t="s">
        <v>2302</v>
      </c>
      <c r="M147" s="122"/>
      <c r="N147" s="127" t="s">
        <v>222</v>
      </c>
    </row>
    <row r="148" spans="1:14" s="2" customFormat="1" hidden="1">
      <c r="A148" s="45" t="s">
        <v>3838</v>
      </c>
      <c r="B148" s="137" t="str">
        <f t="shared" si="17"/>
        <v>!</v>
      </c>
      <c r="C148" s="50" t="s">
        <v>414</v>
      </c>
      <c r="D148" s="50" t="s">
        <v>414</v>
      </c>
      <c r="E148" s="57" t="s">
        <v>3883</v>
      </c>
      <c r="F148" s="57" t="s">
        <v>3884</v>
      </c>
      <c r="G148" s="53" t="s">
        <v>2303</v>
      </c>
      <c r="H148" s="128"/>
      <c r="I148" s="53" t="str">
        <f t="shared" si="18"/>
        <v>CAH_SENIOR_GRO_RI1_Item</v>
      </c>
      <c r="J148" s="53" t="s">
        <v>2047</v>
      </c>
      <c r="K148" s="53" t="s">
        <v>2225</v>
      </c>
      <c r="L148" s="53" t="s">
        <v>2304</v>
      </c>
      <c r="M148" s="122"/>
      <c r="N148" s="127" t="s">
        <v>222</v>
      </c>
    </row>
    <row r="149" spans="1:14" s="2" customFormat="1" hidden="1">
      <c r="A149" s="45" t="s">
        <v>3838</v>
      </c>
      <c r="B149" s="137" t="str">
        <f t="shared" si="17"/>
        <v>!</v>
      </c>
      <c r="C149" s="50" t="s">
        <v>414</v>
      </c>
      <c r="D149" s="50" t="s">
        <v>414</v>
      </c>
      <c r="E149" s="57" t="s">
        <v>3885</v>
      </c>
      <c r="F149" s="57" t="s">
        <v>3886</v>
      </c>
      <c r="G149" s="53" t="s">
        <v>2305</v>
      </c>
      <c r="H149" s="128"/>
      <c r="I149" s="53" t="str">
        <f t="shared" si="18"/>
        <v>CAH_SENIOR_GRO_RL1_Item</v>
      </c>
      <c r="J149" s="53" t="s">
        <v>2047</v>
      </c>
      <c r="K149" s="53" t="s">
        <v>2225</v>
      </c>
      <c r="L149" s="53" t="s">
        <v>2306</v>
      </c>
      <c r="M149" s="122"/>
      <c r="N149" s="127" t="s">
        <v>222</v>
      </c>
    </row>
    <row r="150" spans="1:14" s="2" customFormat="1" hidden="1">
      <c r="A150" s="45" t="s">
        <v>3838</v>
      </c>
      <c r="B150" s="137" t="str">
        <f t="shared" si="17"/>
        <v>!</v>
      </c>
      <c r="C150" s="50" t="s">
        <v>414</v>
      </c>
      <c r="D150" s="50" t="s">
        <v>414</v>
      </c>
      <c r="E150" s="57" t="s">
        <v>3887</v>
      </c>
      <c r="F150" s="57" t="s">
        <v>3888</v>
      </c>
      <c r="G150" s="53" t="s">
        <v>2307</v>
      </c>
      <c r="H150" s="128"/>
      <c r="I150" s="53" t="str">
        <f t="shared" si="18"/>
        <v>CAH_SENIOR_GRO_RI2_Item</v>
      </c>
      <c r="J150" s="53" t="s">
        <v>2047</v>
      </c>
      <c r="K150" s="53" t="s">
        <v>2225</v>
      </c>
      <c r="L150" s="53" t="s">
        <v>2308</v>
      </c>
      <c r="M150" s="122"/>
      <c r="N150" s="127" t="s">
        <v>222</v>
      </c>
    </row>
    <row r="151" spans="1:14" s="2" customFormat="1" hidden="1">
      <c r="A151" s="45" t="s">
        <v>3838</v>
      </c>
      <c r="B151" s="137" t="str">
        <f t="shared" si="17"/>
        <v>!</v>
      </c>
      <c r="C151" s="50" t="s">
        <v>414</v>
      </c>
      <c r="D151" s="50" t="s">
        <v>414</v>
      </c>
      <c r="E151" s="57" t="s">
        <v>3889</v>
      </c>
      <c r="F151" s="57" t="s">
        <v>3890</v>
      </c>
      <c r="G151" s="53" t="s">
        <v>2309</v>
      </c>
      <c r="H151" s="128"/>
      <c r="I151" s="53" t="str">
        <f t="shared" si="18"/>
        <v>CAH_SENIOR_GRO_RL2_Item</v>
      </c>
      <c r="J151" s="53" t="s">
        <v>2047</v>
      </c>
      <c r="K151" s="53" t="s">
        <v>2225</v>
      </c>
      <c r="L151" s="53" t="s">
        <v>2310</v>
      </c>
      <c r="M151" s="122"/>
      <c r="N151" s="127" t="s">
        <v>222</v>
      </c>
    </row>
    <row r="152" spans="1:14" s="2" customFormat="1" hidden="1">
      <c r="A152" s="45" t="s">
        <v>3838</v>
      </c>
      <c r="B152" s="137" t="str">
        <f t="shared" si="17"/>
        <v>!</v>
      </c>
      <c r="C152" s="50" t="s">
        <v>414</v>
      </c>
      <c r="D152" s="50" t="s">
        <v>414</v>
      </c>
      <c r="E152" s="57" t="s">
        <v>3891</v>
      </c>
      <c r="F152" s="57" t="s">
        <v>3892</v>
      </c>
      <c r="G152" s="53" t="s">
        <v>2311</v>
      </c>
      <c r="H152" s="128"/>
      <c r="I152" s="53" t="str">
        <f t="shared" si="18"/>
        <v>CAH_SENIOR_GRO_RI3_Item</v>
      </c>
      <c r="J152" s="53" t="s">
        <v>2047</v>
      </c>
      <c r="K152" s="53" t="s">
        <v>2225</v>
      </c>
      <c r="L152" s="53" t="s">
        <v>2312</v>
      </c>
      <c r="M152" s="122"/>
      <c r="N152" s="127" t="s">
        <v>222</v>
      </c>
    </row>
    <row r="153" spans="1:14" s="2" customFormat="1" hidden="1">
      <c r="A153" s="45" t="s">
        <v>3838</v>
      </c>
      <c r="B153" s="137" t="str">
        <f t="shared" si="17"/>
        <v>!</v>
      </c>
      <c r="C153" s="50" t="s">
        <v>414</v>
      </c>
      <c r="D153" s="50" t="s">
        <v>414</v>
      </c>
      <c r="E153" s="57" t="s">
        <v>3893</v>
      </c>
      <c r="F153" s="57" t="s">
        <v>3894</v>
      </c>
      <c r="G153" s="53" t="s">
        <v>2313</v>
      </c>
      <c r="H153" s="128"/>
      <c r="I153" s="53" t="str">
        <f t="shared" si="18"/>
        <v>CAH_SENIOR_GRO_RL3_Item</v>
      </c>
      <c r="J153" s="53" t="s">
        <v>2047</v>
      </c>
      <c r="K153" s="53" t="s">
        <v>2225</v>
      </c>
      <c r="L153" s="53" t="s">
        <v>2314</v>
      </c>
      <c r="M153" s="122"/>
      <c r="N153" s="127" t="s">
        <v>222</v>
      </c>
    </row>
    <row r="154" spans="1:14" s="2" customFormat="1" hidden="1">
      <c r="A154" s="45"/>
      <c r="B154" s="137"/>
      <c r="C154" s="50" t="s">
        <v>414</v>
      </c>
      <c r="D154" s="50" t="s">
        <v>414</v>
      </c>
      <c r="E154" s="57" t="s">
        <v>3895</v>
      </c>
      <c r="F154" s="57" t="s">
        <v>3896</v>
      </c>
      <c r="G154" s="53" t="s">
        <v>2317</v>
      </c>
      <c r="H154" s="128"/>
      <c r="I154" s="53" t="str">
        <f t="shared" si="18"/>
        <v>CAH_SENIOR_GRO_RLD_Item</v>
      </c>
      <c r="J154" s="53" t="s">
        <v>2047</v>
      </c>
      <c r="K154" s="53" t="s">
        <v>2225</v>
      </c>
      <c r="L154" s="53" t="s">
        <v>2318</v>
      </c>
      <c r="M154" s="122"/>
      <c r="N154" s="127" t="s">
        <v>222</v>
      </c>
    </row>
    <row r="155" spans="1:14" s="2" customFormat="1" hidden="1">
      <c r="A155" s="45" t="s">
        <v>3838</v>
      </c>
      <c r="B155" s="137" t="str">
        <f t="shared" si="17"/>
        <v>!</v>
      </c>
      <c r="C155" s="50" t="s">
        <v>414</v>
      </c>
      <c r="D155" s="50" t="s">
        <v>414</v>
      </c>
      <c r="E155" s="57" t="s">
        <v>3897</v>
      </c>
      <c r="F155" s="57" t="s">
        <v>3898</v>
      </c>
      <c r="G155" s="53" t="s">
        <v>2315</v>
      </c>
      <c r="H155" s="128"/>
      <c r="I155" s="53" t="str">
        <f t="shared" si="18"/>
        <v>CAH_SENIOR_GRO_RID_Item</v>
      </c>
      <c r="J155" s="53" t="s">
        <v>2047</v>
      </c>
      <c r="K155" s="53" t="s">
        <v>2225</v>
      </c>
      <c r="L155" s="53" t="s">
        <v>2316</v>
      </c>
      <c r="M155" s="122"/>
      <c r="N155" s="127" t="s">
        <v>222</v>
      </c>
    </row>
    <row r="156" spans="1:14" s="2" customFormat="1" hidden="1">
      <c r="A156" s="45" t="s">
        <v>3751</v>
      </c>
      <c r="B156" s="137" t="str">
        <f t="shared" si="17"/>
        <v>!</v>
      </c>
      <c r="C156" s="50" t="s">
        <v>414</v>
      </c>
      <c r="D156" s="50" t="s">
        <v>414</v>
      </c>
      <c r="E156" s="124" t="s">
        <v>2191</v>
      </c>
      <c r="F156" s="124" t="s">
        <v>3828</v>
      </c>
      <c r="G156" s="53" t="s">
        <v>2319</v>
      </c>
      <c r="H156" s="128"/>
      <c r="I156" s="53" t="str">
        <f t="shared" si="18"/>
        <v>CAH_SENIOR_GRO_Ok</v>
      </c>
      <c r="J156" s="53" t="s">
        <v>2047</v>
      </c>
      <c r="K156" s="126" t="s">
        <v>193</v>
      </c>
      <c r="L156" s="126" t="s">
        <v>193</v>
      </c>
      <c r="M156" s="122" t="s">
        <v>222</v>
      </c>
      <c r="N156" s="127"/>
    </row>
    <row r="157" spans="1:14">
      <c r="A157" s="60" t="s">
        <v>3751</v>
      </c>
      <c r="B157" s="137" t="str">
        <f t="shared" si="17"/>
        <v>!</v>
      </c>
      <c r="C157" s="356" t="str">
        <f t="shared" si="16"/>
        <v/>
      </c>
      <c r="D157" s="356" t="str">
        <f t="shared" si="15"/>
        <v/>
      </c>
      <c r="E157" s="369" t="s">
        <v>3829</v>
      </c>
      <c r="F157" s="369" t="s">
        <v>3830</v>
      </c>
      <c r="G157" s="370" t="s">
        <v>2320</v>
      </c>
      <c r="H157" s="371"/>
      <c r="I157" s="370" t="str">
        <f t="shared" si="18"/>
        <v>CAH_SENIOR_GRO_Passe</v>
      </c>
      <c r="J157" s="370" t="s">
        <v>2047</v>
      </c>
      <c r="K157" s="370" t="s">
        <v>2225</v>
      </c>
      <c r="L157" s="370" t="s">
        <v>2194</v>
      </c>
      <c r="M157" s="372"/>
      <c r="N157" s="355" t="s">
        <v>222</v>
      </c>
    </row>
    <row r="158" spans="1:14">
      <c r="A158" s="60" t="s">
        <v>3762</v>
      </c>
      <c r="B158" s="137" t="str">
        <f t="shared" si="17"/>
        <v>▫</v>
      </c>
      <c r="C158" s="356" t="str">
        <f t="shared" si="16"/>
        <v/>
      </c>
      <c r="D158" s="356" t="str">
        <f t="shared" si="15"/>
        <v/>
      </c>
      <c r="E158" s="375" t="s">
        <v>2195</v>
      </c>
      <c r="F158" s="375" t="s">
        <v>2196</v>
      </c>
      <c r="G158" s="370" t="s">
        <v>193</v>
      </c>
      <c r="H158" s="371"/>
      <c r="I158" s="370" t="str">
        <f t="shared" si="18"/>
        <v/>
      </c>
      <c r="J158" s="370"/>
      <c r="K158" s="370"/>
      <c r="L158" s="370"/>
      <c r="M158" s="372"/>
      <c r="N158" s="355" t="s">
        <v>222</v>
      </c>
    </row>
    <row r="159" spans="1:14">
      <c r="A159" s="457" t="s">
        <v>3838</v>
      </c>
      <c r="B159" s="137" t="str">
        <f t="shared" si="17"/>
        <v>!</v>
      </c>
      <c r="C159" s="356" t="str">
        <f t="shared" si="16"/>
        <v/>
      </c>
      <c r="D159" s="356" t="str">
        <f t="shared" si="15"/>
        <v/>
      </c>
      <c r="E159" s="392" t="s">
        <v>2197</v>
      </c>
      <c r="F159" s="392" t="s">
        <v>2198</v>
      </c>
      <c r="G159" s="370" t="s">
        <v>2321</v>
      </c>
      <c r="H159" s="371"/>
      <c r="I159" s="370" t="str">
        <f t="shared" si="18"/>
        <v>CAH_SENIOR_GRO_CndPart00</v>
      </c>
      <c r="J159" s="370" t="s">
        <v>2047</v>
      </c>
      <c r="K159" s="370" t="s">
        <v>2225</v>
      </c>
      <c r="L159" s="370" t="s">
        <v>2200</v>
      </c>
      <c r="M159" s="372"/>
      <c r="N159" s="355" t="s">
        <v>222</v>
      </c>
    </row>
    <row r="160" spans="1:14" ht="22.5">
      <c r="A160" s="457" t="s">
        <v>3838</v>
      </c>
      <c r="B160" s="137" t="str">
        <f t="shared" si="17"/>
        <v>!</v>
      </c>
      <c r="C160" s="356" t="str">
        <f t="shared" si="16"/>
        <v/>
      </c>
      <c r="D160" s="356" t="str">
        <f t="shared" si="15"/>
        <v/>
      </c>
      <c r="E160" s="392" t="s">
        <v>2201</v>
      </c>
      <c r="F160" s="392" t="s">
        <v>2202</v>
      </c>
      <c r="G160" s="370" t="s">
        <v>2322</v>
      </c>
      <c r="H160" s="371"/>
      <c r="I160" s="370" t="str">
        <f t="shared" si="18"/>
        <v>CAH_SENIOR_GRO_CndPart59</v>
      </c>
      <c r="J160" s="370" t="s">
        <v>2047</v>
      </c>
      <c r="K160" s="370" t="s">
        <v>2225</v>
      </c>
      <c r="L160" s="370" t="s">
        <v>2204</v>
      </c>
      <c r="M160" s="372"/>
      <c r="N160" s="355" t="s">
        <v>222</v>
      </c>
    </row>
    <row r="161" spans="1:14">
      <c r="A161" s="457" t="s">
        <v>3838</v>
      </c>
      <c r="B161" s="137" t="str">
        <f t="shared" si="17"/>
        <v>!</v>
      </c>
      <c r="C161" s="356" t="str">
        <f t="shared" si="16"/>
        <v/>
      </c>
      <c r="D161" s="356" t="str">
        <f t="shared" si="15"/>
        <v/>
      </c>
      <c r="E161" s="392" t="s">
        <v>2205</v>
      </c>
      <c r="F161" s="392" t="s">
        <v>2206</v>
      </c>
      <c r="G161" s="370" t="s">
        <v>2323</v>
      </c>
      <c r="H161" s="371"/>
      <c r="I161" s="370" t="str">
        <f t="shared" si="18"/>
        <v>CAH_SENIOR_GRO_CndPart90</v>
      </c>
      <c r="J161" s="370" t="s">
        <v>2047</v>
      </c>
      <c r="K161" s="370" t="s">
        <v>2225</v>
      </c>
      <c r="L161" s="370" t="s">
        <v>2208</v>
      </c>
      <c r="M161" s="372"/>
      <c r="N161" s="355" t="s">
        <v>222</v>
      </c>
    </row>
    <row r="162" spans="1:14">
      <c r="A162" s="457" t="s">
        <v>3838</v>
      </c>
      <c r="B162" s="137" t="str">
        <f t="shared" si="17"/>
        <v>!</v>
      </c>
      <c r="C162" s="356" t="str">
        <f t="shared" si="16"/>
        <v/>
      </c>
      <c r="D162" s="356" t="str">
        <f t="shared" si="15"/>
        <v/>
      </c>
      <c r="E162" s="392" t="s">
        <v>2209</v>
      </c>
      <c r="F162" s="392" t="s">
        <v>2210</v>
      </c>
      <c r="G162" s="370" t="s">
        <v>2324</v>
      </c>
      <c r="H162" s="371"/>
      <c r="I162" s="370" t="str">
        <f t="shared" si="18"/>
        <v>CAH_SENIOR_GRO_CndPart99</v>
      </c>
      <c r="J162" s="370" t="s">
        <v>2047</v>
      </c>
      <c r="K162" s="370" t="s">
        <v>2225</v>
      </c>
      <c r="L162" s="370" t="s">
        <v>2212</v>
      </c>
      <c r="M162" s="372"/>
      <c r="N162" s="355" t="s">
        <v>222</v>
      </c>
    </row>
    <row r="163" spans="1:14">
      <c r="A163" s="60" t="s">
        <v>3762</v>
      </c>
      <c r="B163" s="137" t="str">
        <f t="shared" si="17"/>
        <v>▫</v>
      </c>
      <c r="C163" s="356" t="str">
        <f t="shared" si="16"/>
        <v/>
      </c>
      <c r="D163" s="356" t="str">
        <f t="shared" si="15"/>
        <v/>
      </c>
      <c r="E163" s="375" t="s">
        <v>2213</v>
      </c>
      <c r="F163" s="375" t="s">
        <v>2214</v>
      </c>
      <c r="G163" s="370" t="s">
        <v>2325</v>
      </c>
      <c r="H163" s="371"/>
      <c r="I163" s="370" t="str">
        <f t="shared" si="18"/>
        <v>CAH_SENIOR_GRO_MotifNon</v>
      </c>
      <c r="J163" s="370" t="s">
        <v>2047</v>
      </c>
      <c r="K163" s="370" t="s">
        <v>2225</v>
      </c>
      <c r="L163" s="370" t="s">
        <v>2326</v>
      </c>
      <c r="M163" s="372"/>
      <c r="N163" s="355" t="s">
        <v>222</v>
      </c>
    </row>
    <row r="164" spans="1:14">
      <c r="A164" s="60"/>
      <c r="B164" s="137" t="str">
        <f t="shared" ref="B164:B172" si="19">IF(ISERROR(LOOKUP(A164,TABLE,SIGNE)),"",(LOOKUP(A164,TABLE,SIGNE)))</f>
        <v/>
      </c>
      <c r="C164" s="356" t="str">
        <f t="shared" si="16"/>
        <v/>
      </c>
      <c r="D164" s="356" t="str">
        <f t="shared" si="15"/>
        <v/>
      </c>
      <c r="E164" s="393" t="s">
        <v>3899</v>
      </c>
      <c r="F164" s="393" t="s">
        <v>3900</v>
      </c>
      <c r="G164" s="370"/>
      <c r="H164" s="371"/>
      <c r="I164" s="370"/>
      <c r="J164" s="370"/>
      <c r="K164" s="370"/>
      <c r="L164" s="370"/>
      <c r="M164" s="372"/>
      <c r="N164" s="355" t="s">
        <v>222</v>
      </c>
    </row>
    <row r="165" spans="1:14">
      <c r="A165" s="458" t="s">
        <v>3838</v>
      </c>
      <c r="B165" s="137" t="str">
        <f t="shared" si="19"/>
        <v>!</v>
      </c>
      <c r="C165" s="356" t="str">
        <f t="shared" si="16"/>
        <v/>
      </c>
      <c r="D165" s="356" t="str">
        <f t="shared" si="15"/>
        <v/>
      </c>
      <c r="E165" s="393" t="s">
        <v>2217</v>
      </c>
      <c r="F165" s="393" t="s">
        <v>2218</v>
      </c>
      <c r="G165" s="370" t="s">
        <v>193</v>
      </c>
      <c r="H165" s="371"/>
      <c r="I165" s="370" t="str">
        <f t="shared" si="18"/>
        <v/>
      </c>
      <c r="J165" s="370"/>
      <c r="K165" s="370"/>
      <c r="L165" s="370"/>
      <c r="M165" s="372"/>
      <c r="N165" s="355" t="s">
        <v>222</v>
      </c>
    </row>
    <row r="166" spans="1:14">
      <c r="A166" s="458" t="s">
        <v>3838</v>
      </c>
      <c r="B166" s="137" t="str">
        <f t="shared" si="19"/>
        <v>!</v>
      </c>
      <c r="C166" s="356" t="str">
        <f t="shared" si="16"/>
        <v/>
      </c>
      <c r="D166" s="356" t="str">
        <f t="shared" si="15"/>
        <v/>
      </c>
      <c r="E166" s="393" t="s">
        <v>3831</v>
      </c>
      <c r="F166" s="393" t="s">
        <v>3832</v>
      </c>
      <c r="G166" s="370"/>
      <c r="H166" s="371"/>
      <c r="I166" s="370"/>
      <c r="J166" s="370"/>
      <c r="K166" s="370"/>
      <c r="L166" s="370"/>
      <c r="M166" s="372"/>
      <c r="N166" s="355" t="s">
        <v>222</v>
      </c>
    </row>
    <row r="167" spans="1:14">
      <c r="A167" s="458"/>
      <c r="B167" s="137" t="str">
        <f t="shared" si="19"/>
        <v/>
      </c>
      <c r="C167" s="356" t="str">
        <f t="shared" si="16"/>
        <v/>
      </c>
      <c r="D167" s="356" t="str">
        <f t="shared" si="15"/>
        <v/>
      </c>
      <c r="E167" s="393" t="s">
        <v>2219</v>
      </c>
      <c r="F167" s="393" t="s">
        <v>2220</v>
      </c>
      <c r="G167" s="370" t="s">
        <v>193</v>
      </c>
      <c r="H167" s="371"/>
      <c r="I167" s="370" t="str">
        <f>IF(G167&lt;&gt;"",IF(H167&lt;&gt;"",G167&amp;" ; "&amp;IFERROR(IF(SEARCH(" ; ",G167)&gt;0,SUBSTITUTE(G167," ; ","_N  ; ")&amp;"_N"),IFERROR(IF(SEARCH(" ;",G167)&gt;0,SUBSTITUTE(G167," ;","_N  ; ")&amp;"_N"),IFERROR(IF(SEARCH(";",G167)&gt;0,SUBSTITUTE(G167,";","_N  ; ")&amp;"_N"),G167&amp;"_N"))),G167),"")</f>
        <v/>
      </c>
      <c r="J167" s="370"/>
      <c r="K167" s="370"/>
      <c r="L167" s="370"/>
      <c r="M167" s="372"/>
      <c r="N167" s="355" t="s">
        <v>222</v>
      </c>
    </row>
    <row r="168" spans="1:14">
      <c r="A168" s="458" t="s">
        <v>3838</v>
      </c>
      <c r="B168" s="137" t="str">
        <f t="shared" si="19"/>
        <v>!</v>
      </c>
      <c r="C168" s="356" t="str">
        <f t="shared" si="16"/>
        <v/>
      </c>
      <c r="D168" s="356" t="str">
        <f t="shared" si="15"/>
        <v/>
      </c>
      <c r="E168" s="393" t="s">
        <v>2205</v>
      </c>
      <c r="F168" s="393" t="s">
        <v>2221</v>
      </c>
      <c r="G168" s="370" t="s">
        <v>193</v>
      </c>
      <c r="H168" s="371"/>
      <c r="I168" s="370" t="str">
        <f t="shared" si="18"/>
        <v/>
      </c>
      <c r="J168" s="370"/>
      <c r="K168" s="370"/>
      <c r="L168" s="370"/>
      <c r="M168" s="372"/>
      <c r="N168" s="355" t="s">
        <v>222</v>
      </c>
    </row>
    <row r="169" spans="1:14">
      <c r="A169" s="458" t="s">
        <v>3838</v>
      </c>
      <c r="B169" s="137" t="str">
        <f t="shared" si="19"/>
        <v>!</v>
      </c>
      <c r="C169" s="356" t="str">
        <f t="shared" si="16"/>
        <v/>
      </c>
      <c r="D169" s="356" t="str">
        <f t="shared" si="15"/>
        <v/>
      </c>
      <c r="E169" s="393" t="s">
        <v>2222</v>
      </c>
      <c r="F169" s="393" t="s">
        <v>3833</v>
      </c>
      <c r="G169" s="370" t="s">
        <v>193</v>
      </c>
      <c r="H169" s="371"/>
      <c r="I169" s="370" t="str">
        <f t="shared" si="18"/>
        <v/>
      </c>
      <c r="J169" s="370"/>
      <c r="K169" s="370"/>
      <c r="L169" s="370"/>
      <c r="M169" s="372"/>
      <c r="N169" s="355" t="s">
        <v>222</v>
      </c>
    </row>
    <row r="170" spans="1:14">
      <c r="A170" s="458" t="s">
        <v>3838</v>
      </c>
      <c r="B170" s="137" t="str">
        <f t="shared" si="19"/>
        <v>!</v>
      </c>
      <c r="C170" s="356" t="str">
        <f t="shared" si="16"/>
        <v/>
      </c>
      <c r="D170" s="356" t="str">
        <f t="shared" si="15"/>
        <v/>
      </c>
      <c r="E170" s="393" t="s">
        <v>2209</v>
      </c>
      <c r="F170" s="393" t="s">
        <v>266</v>
      </c>
      <c r="G170" s="370" t="s">
        <v>193</v>
      </c>
      <c r="H170" s="371"/>
      <c r="I170" s="370" t="str">
        <f t="shared" si="18"/>
        <v/>
      </c>
      <c r="J170" s="370"/>
      <c r="K170" s="370"/>
      <c r="L170" s="370"/>
      <c r="M170" s="372"/>
      <c r="N170" s="355" t="s">
        <v>222</v>
      </c>
    </row>
    <row r="171" spans="1:14" ht="15.75">
      <c r="A171" s="458"/>
      <c r="B171" s="138"/>
      <c r="C171" s="376"/>
      <c r="D171" s="376"/>
      <c r="E171" s="377" t="s">
        <v>3948</v>
      </c>
      <c r="F171" s="377" t="s">
        <v>3949</v>
      </c>
      <c r="G171" s="377" t="s">
        <v>193</v>
      </c>
      <c r="H171" s="377" t="s">
        <v>193</v>
      </c>
      <c r="I171" s="377" t="s">
        <v>193</v>
      </c>
      <c r="J171" s="377" t="s">
        <v>193</v>
      </c>
      <c r="K171" s="377" t="s">
        <v>193</v>
      </c>
      <c r="L171" s="377" t="s">
        <v>193</v>
      </c>
      <c r="M171" s="377" t="s">
        <v>193</v>
      </c>
      <c r="N171" s="159" t="s">
        <v>222</v>
      </c>
    </row>
    <row r="172" spans="1:14" s="407" customFormat="1" ht="15.75">
      <c r="A172" s="56" t="s">
        <v>3761</v>
      </c>
      <c r="B172" s="135" t="str">
        <f t="shared" si="19"/>
        <v>▫</v>
      </c>
      <c r="C172" s="357"/>
      <c r="D172" s="357"/>
      <c r="E172" s="373" t="s">
        <v>2327</v>
      </c>
      <c r="F172" s="373" t="s">
        <v>2327</v>
      </c>
      <c r="G172" s="373" t="s">
        <v>193</v>
      </c>
      <c r="H172" s="373"/>
      <c r="I172" s="373" t="str">
        <f t="shared" si="18"/>
        <v/>
      </c>
      <c r="J172" s="373"/>
      <c r="K172" s="373"/>
      <c r="L172" s="373"/>
      <c r="M172" s="374"/>
      <c r="N172" s="158" t="s">
        <v>222</v>
      </c>
    </row>
    <row r="173" spans="1:14" ht="15.75">
      <c r="A173" s="60" t="s">
        <v>3762</v>
      </c>
      <c r="B173" s="137"/>
      <c r="C173" s="356" t="str">
        <f>IF($C$172="x","+","")</f>
        <v/>
      </c>
      <c r="D173" s="356" t="str">
        <f>IF($D$172="x","+","")</f>
        <v/>
      </c>
      <c r="E173" s="397" t="s">
        <v>3182</v>
      </c>
      <c r="F173" s="397" t="s">
        <v>3183</v>
      </c>
      <c r="G173" s="370" t="s">
        <v>193</v>
      </c>
      <c r="H173" s="371"/>
      <c r="I173" s="370" t="str">
        <f t="shared" si="18"/>
        <v/>
      </c>
      <c r="J173" s="370"/>
      <c r="K173" s="398"/>
      <c r="L173" s="370"/>
      <c r="M173" s="372" t="s">
        <v>222</v>
      </c>
      <c r="N173" s="355" t="s">
        <v>222</v>
      </c>
    </row>
    <row r="174" spans="1:14" s="2" customFormat="1" hidden="1">
      <c r="A174" s="45" t="s">
        <v>3751</v>
      </c>
      <c r="B174" s="137" t="str">
        <f t="shared" ref="B174:B194" si="20">IF(ISERROR(LOOKUP(A174,TABLE,SIGNE)),"",(LOOKUP(A174,TABLE,SIGNE)))</f>
        <v>!</v>
      </c>
      <c r="C174" s="50" t="s">
        <v>414</v>
      </c>
      <c r="D174" s="50" t="s">
        <v>414</v>
      </c>
      <c r="E174" s="124" t="s">
        <v>1955</v>
      </c>
      <c r="F174" s="125" t="s">
        <v>1956</v>
      </c>
      <c r="G174" s="53" t="s">
        <v>1957</v>
      </c>
      <c r="H174" s="128"/>
      <c r="I174" s="53" t="str">
        <f t="shared" si="18"/>
        <v>CAH_SENIOR_id</v>
      </c>
      <c r="J174" s="53" t="s">
        <v>2047</v>
      </c>
      <c r="K174" s="53" t="s">
        <v>2328</v>
      </c>
      <c r="L174" s="53" t="s">
        <v>1960</v>
      </c>
      <c r="M174" s="122"/>
      <c r="N174" s="127"/>
    </row>
    <row r="175" spans="1:14" s="2" customFormat="1" hidden="1">
      <c r="A175" s="45" t="s">
        <v>3751</v>
      </c>
      <c r="B175" s="137" t="str">
        <f t="shared" si="20"/>
        <v>!</v>
      </c>
      <c r="C175" s="50" t="s">
        <v>414</v>
      </c>
      <c r="D175" s="50" t="s">
        <v>414</v>
      </c>
      <c r="E175" s="124" t="s">
        <v>3901</v>
      </c>
      <c r="F175" s="125" t="s">
        <v>1965</v>
      </c>
      <c r="G175" s="126" t="s">
        <v>193</v>
      </c>
      <c r="H175" s="126" t="s">
        <v>193</v>
      </c>
      <c r="I175" s="126" t="s">
        <v>193</v>
      </c>
      <c r="J175" s="126" t="s">
        <v>193</v>
      </c>
      <c r="K175" s="53" t="s">
        <v>2328</v>
      </c>
      <c r="L175" s="53" t="s">
        <v>1966</v>
      </c>
      <c r="M175" s="122"/>
      <c r="N175" s="127"/>
    </row>
    <row r="176" spans="1:14" s="2" customFormat="1" hidden="1">
      <c r="A176" s="45" t="s">
        <v>3751</v>
      </c>
      <c r="B176" s="137" t="str">
        <f t="shared" si="20"/>
        <v>!</v>
      </c>
      <c r="C176" s="50" t="s">
        <v>414</v>
      </c>
      <c r="D176" s="50" t="s">
        <v>414</v>
      </c>
      <c r="E176" s="124" t="s">
        <v>2329</v>
      </c>
      <c r="F176" s="125" t="s">
        <v>2330</v>
      </c>
      <c r="G176" s="53" t="s">
        <v>2331</v>
      </c>
      <c r="H176" s="128"/>
      <c r="I176" s="53" t="str">
        <f t="shared" si="18"/>
        <v>CAH_SENIOR_TMA_BonDep</v>
      </c>
      <c r="J176" s="53" t="s">
        <v>2047</v>
      </c>
      <c r="K176" s="126" t="s">
        <v>193</v>
      </c>
      <c r="L176" s="126" t="s">
        <v>193</v>
      </c>
      <c r="M176" s="122" t="s">
        <v>222</v>
      </c>
      <c r="N176" s="127"/>
    </row>
    <row r="177" spans="1:14" hidden="1">
      <c r="A177" s="60" t="s">
        <v>3751</v>
      </c>
      <c r="B177" s="137" t="str">
        <f t="shared" si="20"/>
        <v>!</v>
      </c>
      <c r="C177" s="50" t="s">
        <v>414</v>
      </c>
      <c r="D177" s="50" t="s">
        <v>414</v>
      </c>
      <c r="E177" s="369" t="s">
        <v>2349</v>
      </c>
      <c r="F177" s="369" t="s">
        <v>3978</v>
      </c>
      <c r="G177" s="370" t="s">
        <v>3979</v>
      </c>
      <c r="H177" s="371"/>
      <c r="I177" s="370" t="str">
        <f t="shared" si="18"/>
        <v>CAH_SENIOR_TMA_BadDep</v>
      </c>
      <c r="J177" s="370" t="s">
        <v>2047</v>
      </c>
      <c r="K177" s="370" t="s">
        <v>2328</v>
      </c>
      <c r="L177" s="370" t="s">
        <v>2332</v>
      </c>
      <c r="M177" s="372" t="s">
        <v>222</v>
      </c>
      <c r="N177" s="355"/>
    </row>
    <row r="178" spans="1:14">
      <c r="A178" s="60" t="s">
        <v>3751</v>
      </c>
      <c r="B178" s="137" t="str">
        <f t="shared" ref="B178" si="21">IF(ISERROR(LOOKUP(A178,TABLE,SIGNE)),"",(LOOKUP(A178,TABLE,SIGNE)))</f>
        <v>!</v>
      </c>
      <c r="C178" s="356" t="str">
        <f>IF($C$172="x","+","")</f>
        <v/>
      </c>
      <c r="D178" s="356" t="str">
        <f t="shared" ref="D178:D214" si="22">IF($D$172="x","+","")</f>
        <v/>
      </c>
      <c r="E178" s="369" t="s">
        <v>3982</v>
      </c>
      <c r="F178" s="369" t="s">
        <v>3983</v>
      </c>
      <c r="G178" s="370" t="s">
        <v>3980</v>
      </c>
      <c r="H178" s="371"/>
      <c r="I178" s="370" t="str">
        <f t="shared" ref="I178" si="23">IF(G178&lt;&gt;"",IF(H178&lt;&gt;"",G178&amp;" ; "&amp;IFERROR(IF(SEARCH(" ; ",G178)&gt;0,SUBSTITUTE(G178," ; ","_N  ; ")&amp;"_N"),IFERROR(IF(SEARCH(" ;",G178)&gt;0,SUBSTITUTE(G178," ;","_N  ; ")&amp;"_N"),IFERROR(IF(SEARCH(";",G178)&gt;0,SUBSTITUTE(G178,";","_N  ; ")&amp;"_N"),G178&amp;"_N"))),G178),"")</f>
        <v>CAH_SENIOR_TMA_Erreur</v>
      </c>
      <c r="J178" s="370" t="s">
        <v>2047</v>
      </c>
      <c r="K178" s="370" t="s">
        <v>2328</v>
      </c>
      <c r="L178" s="370" t="s">
        <v>2332</v>
      </c>
      <c r="M178" s="372"/>
      <c r="N178" s="355" t="s">
        <v>222</v>
      </c>
    </row>
    <row r="179" spans="1:14">
      <c r="A179" s="60" t="s">
        <v>3751</v>
      </c>
      <c r="B179" s="137" t="str">
        <f t="shared" si="20"/>
        <v>!</v>
      </c>
      <c r="C179" s="356" t="str">
        <f>IF($C$172="x","+","")</f>
        <v/>
      </c>
      <c r="D179" s="356" t="str">
        <f t="shared" si="22"/>
        <v/>
      </c>
      <c r="E179" s="369" t="s">
        <v>3902</v>
      </c>
      <c r="F179" s="369" t="s">
        <v>3903</v>
      </c>
      <c r="G179" s="370" t="s">
        <v>2333</v>
      </c>
      <c r="H179" s="371"/>
      <c r="I179" s="370" t="str">
        <f t="shared" si="18"/>
        <v>CAH_SENIOR_TMA_TpsTot</v>
      </c>
      <c r="J179" s="370" t="s">
        <v>2047</v>
      </c>
      <c r="K179" s="383" t="s">
        <v>193</v>
      </c>
      <c r="L179" s="370" t="s">
        <v>2334</v>
      </c>
      <c r="M179" s="372" t="s">
        <v>222</v>
      </c>
      <c r="N179" s="355" t="s">
        <v>222</v>
      </c>
    </row>
    <row r="180" spans="1:14" s="2" customFormat="1" hidden="1">
      <c r="A180" s="45"/>
      <c r="B180" s="137" t="str">
        <f t="shared" si="20"/>
        <v/>
      </c>
      <c r="C180" s="50" t="s">
        <v>414</v>
      </c>
      <c r="D180" s="50" t="s">
        <v>414</v>
      </c>
      <c r="E180" s="124" t="s">
        <v>2191</v>
      </c>
      <c r="F180" s="124" t="s">
        <v>3828</v>
      </c>
      <c r="G180" s="53" t="s">
        <v>2335</v>
      </c>
      <c r="H180" s="128"/>
      <c r="I180" s="53" t="str">
        <f t="shared" si="18"/>
        <v>CAH_SENIOR_TMA_Ok</v>
      </c>
      <c r="J180" s="53" t="s">
        <v>2047</v>
      </c>
      <c r="K180" s="126" t="s">
        <v>193</v>
      </c>
      <c r="L180" s="126" t="s">
        <v>193</v>
      </c>
      <c r="M180" s="122" t="s">
        <v>222</v>
      </c>
      <c r="N180" s="127"/>
    </row>
    <row r="181" spans="1:14">
      <c r="A181" s="60" t="s">
        <v>3751</v>
      </c>
      <c r="B181" s="137" t="str">
        <f t="shared" si="20"/>
        <v>!</v>
      </c>
      <c r="C181" s="356" t="str">
        <f t="shared" ref="C181:C195" si="24">IF($C$172="x","+","")</f>
        <v/>
      </c>
      <c r="D181" s="356" t="str">
        <f t="shared" si="22"/>
        <v/>
      </c>
      <c r="E181" s="369" t="s">
        <v>3829</v>
      </c>
      <c r="F181" s="369" t="s">
        <v>3830</v>
      </c>
      <c r="G181" s="370" t="s">
        <v>2336</v>
      </c>
      <c r="H181" s="371"/>
      <c r="I181" s="370" t="str">
        <f t="shared" si="18"/>
        <v>CAH_SENIOR_TMA_Passe</v>
      </c>
      <c r="J181" s="370" t="s">
        <v>2047</v>
      </c>
      <c r="K181" s="383" t="s">
        <v>193</v>
      </c>
      <c r="L181" s="370" t="s">
        <v>2337</v>
      </c>
      <c r="M181" s="372"/>
      <c r="N181" s="355" t="s">
        <v>222</v>
      </c>
    </row>
    <row r="182" spans="1:14">
      <c r="A182" s="60" t="s">
        <v>3762</v>
      </c>
      <c r="B182" s="137" t="str">
        <f t="shared" si="20"/>
        <v>▫</v>
      </c>
      <c r="C182" s="356" t="str">
        <f t="shared" si="24"/>
        <v/>
      </c>
      <c r="D182" s="356" t="str">
        <f t="shared" si="22"/>
        <v/>
      </c>
      <c r="E182" s="375" t="s">
        <v>2195</v>
      </c>
      <c r="F182" s="375" t="s">
        <v>2196</v>
      </c>
      <c r="G182" s="370" t="s">
        <v>193</v>
      </c>
      <c r="H182" s="371"/>
      <c r="I182" s="370" t="str">
        <f t="shared" si="18"/>
        <v/>
      </c>
      <c r="J182" s="370"/>
      <c r="K182" s="370"/>
      <c r="L182" s="370"/>
      <c r="M182" s="372"/>
      <c r="N182" s="355" t="s">
        <v>222</v>
      </c>
    </row>
    <row r="183" spans="1:14">
      <c r="A183" s="457" t="s">
        <v>3838</v>
      </c>
      <c r="B183" s="137" t="str">
        <f t="shared" si="20"/>
        <v>!</v>
      </c>
      <c r="C183" s="356" t="str">
        <f t="shared" si="24"/>
        <v/>
      </c>
      <c r="D183" s="356" t="str">
        <f t="shared" si="22"/>
        <v/>
      </c>
      <c r="E183" s="392" t="s">
        <v>2197</v>
      </c>
      <c r="F183" s="392" t="s">
        <v>2198</v>
      </c>
      <c r="G183" s="370" t="s">
        <v>2338</v>
      </c>
      <c r="H183" s="371"/>
      <c r="I183" s="370" t="str">
        <f t="shared" si="18"/>
        <v>CAH_SENIOR_TMA_CndPart00</v>
      </c>
      <c r="J183" s="370" t="s">
        <v>2047</v>
      </c>
      <c r="K183" s="383" t="s">
        <v>193</v>
      </c>
      <c r="L183" s="370" t="s">
        <v>2339</v>
      </c>
      <c r="M183" s="372"/>
      <c r="N183" s="355" t="s">
        <v>222</v>
      </c>
    </row>
    <row r="184" spans="1:14" ht="22.5">
      <c r="A184" s="457" t="s">
        <v>3838</v>
      </c>
      <c r="B184" s="137" t="str">
        <f t="shared" si="20"/>
        <v>!</v>
      </c>
      <c r="C184" s="356" t="str">
        <f t="shared" si="24"/>
        <v/>
      </c>
      <c r="D184" s="356" t="str">
        <f t="shared" si="22"/>
        <v/>
      </c>
      <c r="E184" s="392" t="s">
        <v>2201</v>
      </c>
      <c r="F184" s="392" t="s">
        <v>2202</v>
      </c>
      <c r="G184" s="370" t="s">
        <v>2340</v>
      </c>
      <c r="H184" s="371"/>
      <c r="I184" s="370" t="str">
        <f t="shared" si="18"/>
        <v>CAH_SENIOR_TMA_CndPart59</v>
      </c>
      <c r="J184" s="370" t="s">
        <v>2047</v>
      </c>
      <c r="K184" s="383" t="s">
        <v>193</v>
      </c>
      <c r="L184" s="370" t="s">
        <v>2341</v>
      </c>
      <c r="M184" s="372"/>
      <c r="N184" s="355" t="s">
        <v>222</v>
      </c>
    </row>
    <row r="185" spans="1:14">
      <c r="A185" s="457" t="s">
        <v>3838</v>
      </c>
      <c r="B185" s="137" t="str">
        <f t="shared" si="20"/>
        <v>!</v>
      </c>
      <c r="C185" s="356" t="str">
        <f t="shared" si="24"/>
        <v/>
      </c>
      <c r="D185" s="356" t="str">
        <f t="shared" si="22"/>
        <v/>
      </c>
      <c r="E185" s="392" t="s">
        <v>2205</v>
      </c>
      <c r="F185" s="392" t="s">
        <v>2206</v>
      </c>
      <c r="G185" s="370" t="s">
        <v>2342</v>
      </c>
      <c r="H185" s="371"/>
      <c r="I185" s="370" t="str">
        <f t="shared" si="18"/>
        <v>CAH_SENIOR_TMA_CndPart90</v>
      </c>
      <c r="J185" s="370" t="s">
        <v>2047</v>
      </c>
      <c r="K185" s="383" t="s">
        <v>193</v>
      </c>
      <c r="L185" s="370" t="s">
        <v>2343</v>
      </c>
      <c r="M185" s="372"/>
      <c r="N185" s="355" t="s">
        <v>222</v>
      </c>
    </row>
    <row r="186" spans="1:14">
      <c r="A186" s="457" t="s">
        <v>3838</v>
      </c>
      <c r="B186" s="137" t="str">
        <f t="shared" si="20"/>
        <v>!</v>
      </c>
      <c r="C186" s="356" t="str">
        <f t="shared" si="24"/>
        <v/>
      </c>
      <c r="D186" s="356" t="str">
        <f t="shared" si="22"/>
        <v/>
      </c>
      <c r="E186" s="392" t="s">
        <v>2209</v>
      </c>
      <c r="F186" s="392" t="s">
        <v>2210</v>
      </c>
      <c r="G186" s="370" t="s">
        <v>2344</v>
      </c>
      <c r="H186" s="371"/>
      <c r="I186" s="370" t="str">
        <f t="shared" si="18"/>
        <v>CAH_SENIOR_TMA_CndPart99</v>
      </c>
      <c r="J186" s="370" t="s">
        <v>2047</v>
      </c>
      <c r="K186" s="383" t="s">
        <v>193</v>
      </c>
      <c r="L186" s="370" t="s">
        <v>2345</v>
      </c>
      <c r="M186" s="372"/>
      <c r="N186" s="355" t="s">
        <v>222</v>
      </c>
    </row>
    <row r="187" spans="1:14">
      <c r="A187" s="457" t="s">
        <v>3838</v>
      </c>
      <c r="B187" s="137" t="str">
        <f t="shared" si="20"/>
        <v>!</v>
      </c>
      <c r="C187" s="356" t="str">
        <f t="shared" si="24"/>
        <v/>
      </c>
      <c r="D187" s="356" t="str">
        <f t="shared" si="22"/>
        <v/>
      </c>
      <c r="E187" s="375" t="s">
        <v>2213</v>
      </c>
      <c r="F187" s="375" t="s">
        <v>2214</v>
      </c>
      <c r="G187" s="370" t="s">
        <v>2346</v>
      </c>
      <c r="H187" s="371"/>
      <c r="I187" s="370" t="str">
        <f t="shared" si="18"/>
        <v>CAH_SENIOR_TMA_MotifNon</v>
      </c>
      <c r="J187" s="370" t="s">
        <v>2047</v>
      </c>
      <c r="K187" s="383" t="s">
        <v>193</v>
      </c>
      <c r="L187" s="370" t="s">
        <v>2347</v>
      </c>
      <c r="M187" s="372"/>
      <c r="N187" s="355" t="s">
        <v>222</v>
      </c>
    </row>
    <row r="188" spans="1:14">
      <c r="A188" s="457"/>
      <c r="B188" s="137"/>
      <c r="C188" s="356" t="str">
        <f t="shared" si="24"/>
        <v/>
      </c>
      <c r="D188" s="356" t="str">
        <f t="shared" si="22"/>
        <v/>
      </c>
      <c r="E188" s="393" t="s">
        <v>3899</v>
      </c>
      <c r="F188" s="393" t="s">
        <v>3900</v>
      </c>
      <c r="G188" s="370"/>
      <c r="H188" s="371"/>
      <c r="I188" s="370"/>
      <c r="J188" s="370"/>
      <c r="K188" s="370"/>
      <c r="L188" s="370"/>
      <c r="M188" s="372"/>
      <c r="N188" s="355" t="s">
        <v>222</v>
      </c>
    </row>
    <row r="189" spans="1:14">
      <c r="A189" s="457"/>
      <c r="B189" s="137"/>
      <c r="C189" s="356" t="str">
        <f t="shared" si="24"/>
        <v/>
      </c>
      <c r="D189" s="356" t="str">
        <f t="shared" si="22"/>
        <v/>
      </c>
      <c r="E189" s="393" t="s">
        <v>2217</v>
      </c>
      <c r="F189" s="393" t="s">
        <v>2218</v>
      </c>
      <c r="G189" s="370"/>
      <c r="H189" s="371"/>
      <c r="I189" s="370"/>
      <c r="J189" s="370"/>
      <c r="K189" s="370"/>
      <c r="L189" s="370"/>
      <c r="M189" s="372"/>
      <c r="N189" s="355" t="s">
        <v>222</v>
      </c>
    </row>
    <row r="190" spans="1:14">
      <c r="A190" s="457" t="s">
        <v>3838</v>
      </c>
      <c r="B190" s="137" t="str">
        <f t="shared" si="20"/>
        <v>!</v>
      </c>
      <c r="C190" s="356" t="str">
        <f t="shared" si="24"/>
        <v/>
      </c>
      <c r="D190" s="356" t="str">
        <f t="shared" si="22"/>
        <v/>
      </c>
      <c r="E190" s="393" t="s">
        <v>3831</v>
      </c>
      <c r="F190" s="393" t="s">
        <v>3832</v>
      </c>
      <c r="G190" s="370" t="s">
        <v>193</v>
      </c>
      <c r="H190" s="371"/>
      <c r="I190" s="370" t="str">
        <f t="shared" ref="I190:I254" si="25">IF(G190&lt;&gt;"",IF(H190&lt;&gt;"",G190&amp;" ; "&amp;IFERROR(IF(SEARCH(" ; ",G190)&gt;0,SUBSTITUTE(G190," ; ","_N  ; ")&amp;"_N"),IFERROR(IF(SEARCH(" ;",G190)&gt;0,SUBSTITUTE(G190," ;","_N  ; ")&amp;"_N"),IFERROR(IF(SEARCH(";",G190)&gt;0,SUBSTITUTE(G190,";","_N  ; ")&amp;"_N"),G190&amp;"_N"))),G190),"")</f>
        <v/>
      </c>
      <c r="J190" s="370"/>
      <c r="K190" s="370"/>
      <c r="L190" s="370"/>
      <c r="M190" s="372"/>
      <c r="N190" s="355" t="s">
        <v>222</v>
      </c>
    </row>
    <row r="191" spans="1:14">
      <c r="A191" s="457" t="s">
        <v>3838</v>
      </c>
      <c r="B191" s="137" t="str">
        <f t="shared" si="20"/>
        <v>!</v>
      </c>
      <c r="C191" s="356" t="str">
        <f t="shared" si="24"/>
        <v/>
      </c>
      <c r="D191" s="356" t="str">
        <f t="shared" si="22"/>
        <v/>
      </c>
      <c r="E191" s="393" t="s">
        <v>2219</v>
      </c>
      <c r="F191" s="393" t="s">
        <v>2220</v>
      </c>
      <c r="G191" s="370" t="s">
        <v>193</v>
      </c>
      <c r="H191" s="371"/>
      <c r="I191" s="370" t="str">
        <f t="shared" si="25"/>
        <v/>
      </c>
      <c r="J191" s="370"/>
      <c r="K191" s="370"/>
      <c r="L191" s="370"/>
      <c r="M191" s="372"/>
      <c r="N191" s="355" t="s">
        <v>222</v>
      </c>
    </row>
    <row r="192" spans="1:14">
      <c r="A192" s="457" t="s">
        <v>3838</v>
      </c>
      <c r="B192" s="137" t="str">
        <f t="shared" si="20"/>
        <v>!</v>
      </c>
      <c r="C192" s="356" t="str">
        <f t="shared" si="24"/>
        <v/>
      </c>
      <c r="D192" s="356" t="str">
        <f t="shared" si="22"/>
        <v/>
      </c>
      <c r="E192" s="393" t="s">
        <v>2205</v>
      </c>
      <c r="F192" s="393" t="s">
        <v>2221</v>
      </c>
      <c r="G192" s="370" t="s">
        <v>193</v>
      </c>
      <c r="H192" s="371"/>
      <c r="I192" s="370" t="str">
        <f t="shared" si="25"/>
        <v/>
      </c>
      <c r="J192" s="370"/>
      <c r="K192" s="370"/>
      <c r="L192" s="370"/>
      <c r="M192" s="372"/>
      <c r="N192" s="355" t="s">
        <v>222</v>
      </c>
    </row>
    <row r="193" spans="1:14">
      <c r="A193" s="457" t="s">
        <v>3838</v>
      </c>
      <c r="B193" s="137" t="str">
        <f t="shared" si="20"/>
        <v>!</v>
      </c>
      <c r="C193" s="356" t="str">
        <f t="shared" si="24"/>
        <v/>
      </c>
      <c r="D193" s="356" t="str">
        <f t="shared" si="22"/>
        <v/>
      </c>
      <c r="E193" s="393" t="s">
        <v>2222</v>
      </c>
      <c r="F193" s="393" t="s">
        <v>3833</v>
      </c>
      <c r="G193" s="370" t="s">
        <v>193</v>
      </c>
      <c r="H193" s="371"/>
      <c r="I193" s="370" t="str">
        <f t="shared" si="25"/>
        <v/>
      </c>
      <c r="J193" s="370"/>
      <c r="K193" s="370"/>
      <c r="L193" s="370"/>
      <c r="M193" s="372"/>
      <c r="N193" s="355" t="s">
        <v>222</v>
      </c>
    </row>
    <row r="194" spans="1:14">
      <c r="A194" s="457" t="s">
        <v>3838</v>
      </c>
      <c r="B194" s="137" t="str">
        <f t="shared" si="20"/>
        <v>!</v>
      </c>
      <c r="C194" s="356" t="str">
        <f t="shared" si="24"/>
        <v/>
      </c>
      <c r="D194" s="356" t="str">
        <f t="shared" si="22"/>
        <v/>
      </c>
      <c r="E194" s="393" t="s">
        <v>2209</v>
      </c>
      <c r="F194" s="393" t="s">
        <v>266</v>
      </c>
      <c r="G194" s="370" t="s">
        <v>193</v>
      </c>
      <c r="H194" s="371"/>
      <c r="I194" s="370" t="str">
        <f t="shared" si="25"/>
        <v/>
      </c>
      <c r="J194" s="370"/>
      <c r="K194" s="370"/>
      <c r="L194" s="370"/>
      <c r="M194" s="372"/>
      <c r="N194" s="355" t="s">
        <v>222</v>
      </c>
    </row>
    <row r="195" spans="1:14">
      <c r="A195" s="60" t="s">
        <v>3762</v>
      </c>
      <c r="B195" s="137"/>
      <c r="C195" s="356" t="str">
        <f t="shared" si="24"/>
        <v/>
      </c>
      <c r="D195" s="356" t="str">
        <f t="shared" si="22"/>
        <v/>
      </c>
      <c r="E195" s="397" t="s">
        <v>3181</v>
      </c>
      <c r="F195" s="397" t="s">
        <v>3184</v>
      </c>
      <c r="G195" s="370" t="s">
        <v>193</v>
      </c>
      <c r="H195" s="371"/>
      <c r="I195" s="370" t="str">
        <f t="shared" si="25"/>
        <v/>
      </c>
      <c r="J195" s="370"/>
      <c r="K195" s="370"/>
      <c r="L195" s="370"/>
      <c r="M195" s="372" t="s">
        <v>222</v>
      </c>
      <c r="N195" s="355" t="s">
        <v>222</v>
      </c>
    </row>
    <row r="196" spans="1:14" s="2" customFormat="1" hidden="1">
      <c r="A196" s="45" t="s">
        <v>3751</v>
      </c>
      <c r="B196" s="137" t="str">
        <f t="shared" ref="B196:B214" si="26">IF(ISERROR(LOOKUP(A196,TABLE,SIGNE)),"",(LOOKUP(A196,TABLE,SIGNE)))</f>
        <v>!</v>
      </c>
      <c r="C196" s="50" t="s">
        <v>414</v>
      </c>
      <c r="D196" s="50" t="s">
        <v>414</v>
      </c>
      <c r="E196" s="124" t="s">
        <v>2329</v>
      </c>
      <c r="F196" s="125" t="s">
        <v>2330</v>
      </c>
      <c r="G196" s="53" t="s">
        <v>2348</v>
      </c>
      <c r="H196" s="128"/>
      <c r="I196" s="53" t="str">
        <f t="shared" si="25"/>
        <v>CAH_SENIOR_TMB_BonDep</v>
      </c>
      <c r="J196" s="53" t="s">
        <v>2047</v>
      </c>
      <c r="K196" s="126" t="s">
        <v>193</v>
      </c>
      <c r="L196" s="126" t="s">
        <v>193</v>
      </c>
      <c r="M196" s="122" t="s">
        <v>222</v>
      </c>
      <c r="N196" s="127"/>
    </row>
    <row r="197" spans="1:14" s="2" customFormat="1" hidden="1">
      <c r="A197" s="45" t="s">
        <v>3751</v>
      </c>
      <c r="B197" s="137" t="str">
        <f t="shared" si="26"/>
        <v>!</v>
      </c>
      <c r="C197" s="50" t="s">
        <v>414</v>
      </c>
      <c r="D197" s="50" t="s">
        <v>414</v>
      </c>
      <c r="E197" s="124" t="s">
        <v>2349</v>
      </c>
      <c r="F197" s="125" t="s">
        <v>2350</v>
      </c>
      <c r="G197" s="53" t="s">
        <v>2351</v>
      </c>
      <c r="H197" s="128"/>
      <c r="I197" s="53" t="str">
        <f t="shared" si="25"/>
        <v xml:space="preserve">CAH_SENIOR_TMB_BadDep </v>
      </c>
      <c r="J197" s="53" t="s">
        <v>2047</v>
      </c>
      <c r="K197" s="126" t="s">
        <v>193</v>
      </c>
      <c r="L197" s="126" t="s">
        <v>193</v>
      </c>
      <c r="M197" s="122" t="s">
        <v>222</v>
      </c>
      <c r="N197" s="127"/>
    </row>
    <row r="198" spans="1:14">
      <c r="A198" s="60" t="s">
        <v>3751</v>
      </c>
      <c r="B198" s="137" t="str">
        <f t="shared" si="26"/>
        <v>!</v>
      </c>
      <c r="C198" s="356" t="str">
        <f>IF($C$172="x","+","")</f>
        <v/>
      </c>
      <c r="D198" s="356" t="str">
        <f t="shared" si="22"/>
        <v/>
      </c>
      <c r="E198" s="369" t="s">
        <v>3982</v>
      </c>
      <c r="F198" s="369" t="s">
        <v>3983</v>
      </c>
      <c r="G198" s="370" t="s">
        <v>3981</v>
      </c>
      <c r="H198" s="371"/>
      <c r="I198" s="370" t="str">
        <f>IF(G198&lt;&gt;"",IF(H198&lt;&gt;"",G198&amp;" ; "&amp;IFERROR(IF(SEARCH(" ; ",G198)&gt;0,SUBSTITUTE(G198," ; ","_N  ; ")&amp;"_N"),IFERROR(IF(SEARCH(" ;",G198)&gt;0,SUBSTITUTE(G198," ;","_N  ; ")&amp;"_N"),IFERROR(IF(SEARCH(";",G198)&gt;0,SUBSTITUTE(G198,";","_N  ; ")&amp;"_N"),G198&amp;"_N"))),G198),"")</f>
        <v>CAH_SENIOR_TMB_Erreur</v>
      </c>
      <c r="J198" s="370" t="s">
        <v>2047</v>
      </c>
      <c r="K198" s="383" t="s">
        <v>193</v>
      </c>
      <c r="L198" s="370" t="s">
        <v>2352</v>
      </c>
      <c r="M198" s="372"/>
      <c r="N198" s="355" t="s">
        <v>222</v>
      </c>
    </row>
    <row r="199" spans="1:14">
      <c r="A199" s="60" t="s">
        <v>3751</v>
      </c>
      <c r="B199" s="137" t="str">
        <f t="shared" si="26"/>
        <v>!</v>
      </c>
      <c r="C199" s="356" t="str">
        <f>IF($C$172="x","+","")</f>
        <v/>
      </c>
      <c r="D199" s="356" t="str">
        <f t="shared" si="22"/>
        <v/>
      </c>
      <c r="E199" s="369" t="s">
        <v>3902</v>
      </c>
      <c r="F199" s="369" t="s">
        <v>3903</v>
      </c>
      <c r="G199" s="370" t="s">
        <v>2353</v>
      </c>
      <c r="H199" s="371"/>
      <c r="I199" s="370" t="str">
        <f t="shared" si="25"/>
        <v>CAH_SENIOR_TMB_TpsTot</v>
      </c>
      <c r="J199" s="370" t="s">
        <v>2047</v>
      </c>
      <c r="K199" s="383" t="s">
        <v>193</v>
      </c>
      <c r="L199" s="370" t="s">
        <v>2354</v>
      </c>
      <c r="M199" s="372" t="s">
        <v>222</v>
      </c>
      <c r="N199" s="355" t="s">
        <v>222</v>
      </c>
    </row>
    <row r="200" spans="1:14" s="2" customFormat="1" hidden="1">
      <c r="A200" s="45" t="s">
        <v>3751</v>
      </c>
      <c r="B200" s="137" t="str">
        <f t="shared" si="26"/>
        <v>!</v>
      </c>
      <c r="C200" s="50" t="s">
        <v>414</v>
      </c>
      <c r="D200" s="50" t="s">
        <v>414</v>
      </c>
      <c r="E200" s="124" t="s">
        <v>2191</v>
      </c>
      <c r="F200" s="124" t="s">
        <v>3828</v>
      </c>
      <c r="G200" s="53" t="s">
        <v>2355</v>
      </c>
      <c r="H200" s="128"/>
      <c r="I200" s="53" t="str">
        <f t="shared" si="25"/>
        <v>CAH_SENIOR_TMB_Ok</v>
      </c>
      <c r="J200" s="53" t="s">
        <v>2047</v>
      </c>
      <c r="K200" s="126" t="s">
        <v>193</v>
      </c>
      <c r="L200" s="126" t="s">
        <v>193</v>
      </c>
      <c r="M200" s="122" t="s">
        <v>222</v>
      </c>
      <c r="N200" s="127"/>
    </row>
    <row r="201" spans="1:14">
      <c r="A201" s="60" t="s">
        <v>3751</v>
      </c>
      <c r="B201" s="137" t="str">
        <f t="shared" si="26"/>
        <v>!</v>
      </c>
      <c r="C201" s="356" t="str">
        <f t="shared" ref="C201:C214" si="27">IF($C$172="x","+","")</f>
        <v/>
      </c>
      <c r="D201" s="356" t="str">
        <f t="shared" si="22"/>
        <v/>
      </c>
      <c r="E201" s="369" t="s">
        <v>3829</v>
      </c>
      <c r="F201" s="369" t="s">
        <v>3830</v>
      </c>
      <c r="G201" s="370" t="s">
        <v>2356</v>
      </c>
      <c r="H201" s="371"/>
      <c r="I201" s="370" t="str">
        <f t="shared" si="25"/>
        <v>CAH_SENIOR_TMB_Passe</v>
      </c>
      <c r="J201" s="370" t="s">
        <v>2047</v>
      </c>
      <c r="K201" s="383" t="s">
        <v>193</v>
      </c>
      <c r="L201" s="370" t="s">
        <v>2357</v>
      </c>
      <c r="M201" s="372"/>
      <c r="N201" s="355" t="s">
        <v>222</v>
      </c>
    </row>
    <row r="202" spans="1:14">
      <c r="A202" s="60" t="s">
        <v>3762</v>
      </c>
      <c r="B202" s="137" t="str">
        <f t="shared" si="26"/>
        <v>▫</v>
      </c>
      <c r="C202" s="356" t="str">
        <f t="shared" si="27"/>
        <v/>
      </c>
      <c r="D202" s="356" t="str">
        <f t="shared" si="22"/>
        <v/>
      </c>
      <c r="E202" s="375" t="s">
        <v>2195</v>
      </c>
      <c r="F202" s="375" t="s">
        <v>2196</v>
      </c>
      <c r="G202" s="370" t="s">
        <v>193</v>
      </c>
      <c r="H202" s="371"/>
      <c r="I202" s="370" t="str">
        <f t="shared" si="25"/>
        <v/>
      </c>
      <c r="J202" s="370"/>
      <c r="K202" s="370"/>
      <c r="L202" s="370"/>
      <c r="M202" s="372"/>
      <c r="N202" s="355" t="s">
        <v>222</v>
      </c>
    </row>
    <row r="203" spans="1:14">
      <c r="A203" s="457" t="s">
        <v>3838</v>
      </c>
      <c r="B203" s="137" t="str">
        <f t="shared" si="26"/>
        <v>!</v>
      </c>
      <c r="C203" s="356" t="str">
        <f t="shared" si="27"/>
        <v/>
      </c>
      <c r="D203" s="356" t="str">
        <f t="shared" si="22"/>
        <v/>
      </c>
      <c r="E203" s="392" t="s">
        <v>2197</v>
      </c>
      <c r="F203" s="392" t="s">
        <v>2198</v>
      </c>
      <c r="G203" s="370" t="s">
        <v>2358</v>
      </c>
      <c r="H203" s="371"/>
      <c r="I203" s="370" t="str">
        <f t="shared" si="25"/>
        <v>CAH_SENIOR_TMB_CndPart00</v>
      </c>
      <c r="J203" s="370" t="s">
        <v>2047</v>
      </c>
      <c r="K203" s="383" t="s">
        <v>193</v>
      </c>
      <c r="L203" s="370" t="s">
        <v>2359</v>
      </c>
      <c r="M203" s="372"/>
      <c r="N203" s="355" t="s">
        <v>222</v>
      </c>
    </row>
    <row r="204" spans="1:14" ht="22.5">
      <c r="A204" s="457" t="s">
        <v>3838</v>
      </c>
      <c r="B204" s="137" t="str">
        <f t="shared" si="26"/>
        <v>!</v>
      </c>
      <c r="C204" s="356" t="str">
        <f t="shared" si="27"/>
        <v/>
      </c>
      <c r="D204" s="356" t="str">
        <f t="shared" si="22"/>
        <v/>
      </c>
      <c r="E204" s="392" t="s">
        <v>2201</v>
      </c>
      <c r="F204" s="392" t="s">
        <v>2202</v>
      </c>
      <c r="G204" s="370" t="s">
        <v>2360</v>
      </c>
      <c r="H204" s="371"/>
      <c r="I204" s="370" t="str">
        <f t="shared" si="25"/>
        <v>CAH_SENIOR_TMB_CndPart59</v>
      </c>
      <c r="J204" s="370" t="s">
        <v>2047</v>
      </c>
      <c r="K204" s="383" t="s">
        <v>193</v>
      </c>
      <c r="L204" s="370" t="s">
        <v>2361</v>
      </c>
      <c r="M204" s="372"/>
      <c r="N204" s="355" t="s">
        <v>222</v>
      </c>
    </row>
    <row r="205" spans="1:14">
      <c r="A205" s="457" t="s">
        <v>3838</v>
      </c>
      <c r="B205" s="137" t="str">
        <f t="shared" si="26"/>
        <v>!</v>
      </c>
      <c r="C205" s="356" t="str">
        <f t="shared" si="27"/>
        <v/>
      </c>
      <c r="D205" s="356" t="str">
        <f t="shared" si="22"/>
        <v/>
      </c>
      <c r="E205" s="392" t="s">
        <v>2205</v>
      </c>
      <c r="F205" s="392" t="s">
        <v>2206</v>
      </c>
      <c r="G205" s="370" t="s">
        <v>2362</v>
      </c>
      <c r="H205" s="371"/>
      <c r="I205" s="370" t="str">
        <f t="shared" si="25"/>
        <v>CAH_SENIOR_TMB_CndPart90</v>
      </c>
      <c r="J205" s="370" t="s">
        <v>2047</v>
      </c>
      <c r="K205" s="383" t="s">
        <v>193</v>
      </c>
      <c r="L205" s="370" t="s">
        <v>2363</v>
      </c>
      <c r="M205" s="372"/>
      <c r="N205" s="355" t="s">
        <v>222</v>
      </c>
    </row>
    <row r="206" spans="1:14">
      <c r="A206" s="457" t="s">
        <v>3838</v>
      </c>
      <c r="B206" s="137" t="str">
        <f t="shared" si="26"/>
        <v>!</v>
      </c>
      <c r="C206" s="356" t="str">
        <f t="shared" si="27"/>
        <v/>
      </c>
      <c r="D206" s="356" t="str">
        <f t="shared" si="22"/>
        <v/>
      </c>
      <c r="E206" s="392" t="s">
        <v>2209</v>
      </c>
      <c r="F206" s="392" t="s">
        <v>2210</v>
      </c>
      <c r="G206" s="370" t="s">
        <v>2364</v>
      </c>
      <c r="H206" s="371"/>
      <c r="I206" s="370" t="str">
        <f t="shared" si="25"/>
        <v>CAH_SENIOR_TMB_CndPart99</v>
      </c>
      <c r="J206" s="370" t="s">
        <v>2047</v>
      </c>
      <c r="K206" s="383" t="s">
        <v>193</v>
      </c>
      <c r="L206" s="370" t="s">
        <v>2365</v>
      </c>
      <c r="M206" s="372"/>
      <c r="N206" s="355" t="s">
        <v>222</v>
      </c>
    </row>
    <row r="207" spans="1:14">
      <c r="A207" s="60" t="s">
        <v>3762</v>
      </c>
      <c r="B207" s="137" t="str">
        <f t="shared" si="26"/>
        <v>▫</v>
      </c>
      <c r="C207" s="356" t="str">
        <f t="shared" si="27"/>
        <v/>
      </c>
      <c r="D207" s="356" t="str">
        <f t="shared" si="22"/>
        <v/>
      </c>
      <c r="E207" s="375" t="s">
        <v>2213</v>
      </c>
      <c r="F207" s="375" t="s">
        <v>2214</v>
      </c>
      <c r="G207" s="370" t="s">
        <v>2366</v>
      </c>
      <c r="H207" s="371"/>
      <c r="I207" s="370" t="str">
        <f t="shared" si="25"/>
        <v>CAH_SENIOR_TMB_MotifNon</v>
      </c>
      <c r="J207" s="370" t="s">
        <v>2047</v>
      </c>
      <c r="K207" s="383" t="s">
        <v>193</v>
      </c>
      <c r="L207" s="370" t="s">
        <v>2367</v>
      </c>
      <c r="M207" s="372"/>
      <c r="N207" s="355" t="s">
        <v>222</v>
      </c>
    </row>
    <row r="208" spans="1:14">
      <c r="A208" s="60"/>
      <c r="B208" s="137"/>
      <c r="C208" s="356" t="str">
        <f t="shared" si="27"/>
        <v/>
      </c>
      <c r="D208" s="356" t="str">
        <f t="shared" si="22"/>
        <v/>
      </c>
      <c r="E208" s="393" t="s">
        <v>3899</v>
      </c>
      <c r="F208" s="393" t="s">
        <v>3900</v>
      </c>
      <c r="G208" s="370"/>
      <c r="H208" s="371"/>
      <c r="I208" s="370"/>
      <c r="J208" s="370"/>
      <c r="K208" s="370"/>
      <c r="L208" s="370"/>
      <c r="M208" s="372"/>
      <c r="N208" s="355" t="s">
        <v>222</v>
      </c>
    </row>
    <row r="209" spans="1:14">
      <c r="A209" s="60"/>
      <c r="B209" s="137"/>
      <c r="C209" s="356" t="str">
        <f t="shared" si="27"/>
        <v/>
      </c>
      <c r="D209" s="356" t="str">
        <f t="shared" si="22"/>
        <v/>
      </c>
      <c r="E209" s="393" t="s">
        <v>2217</v>
      </c>
      <c r="F209" s="393" t="s">
        <v>2218</v>
      </c>
      <c r="G209" s="370"/>
      <c r="H209" s="371"/>
      <c r="I209" s="370"/>
      <c r="J209" s="370"/>
      <c r="K209" s="370"/>
      <c r="L209" s="370"/>
      <c r="M209" s="372"/>
      <c r="N209" s="355" t="s">
        <v>222</v>
      </c>
    </row>
    <row r="210" spans="1:14">
      <c r="A210" s="458" t="s">
        <v>3838</v>
      </c>
      <c r="B210" s="137" t="str">
        <f t="shared" si="26"/>
        <v>!</v>
      </c>
      <c r="C210" s="356" t="str">
        <f t="shared" si="27"/>
        <v/>
      </c>
      <c r="D210" s="356" t="str">
        <f t="shared" si="22"/>
        <v/>
      </c>
      <c r="E210" s="393" t="s">
        <v>3831</v>
      </c>
      <c r="F210" s="393" t="s">
        <v>3832</v>
      </c>
      <c r="G210" s="370" t="s">
        <v>193</v>
      </c>
      <c r="H210" s="371"/>
      <c r="I210" s="370" t="str">
        <f t="shared" si="25"/>
        <v/>
      </c>
      <c r="J210" s="370"/>
      <c r="K210" s="370"/>
      <c r="L210" s="370"/>
      <c r="M210" s="372"/>
      <c r="N210" s="355" t="s">
        <v>222</v>
      </c>
    </row>
    <row r="211" spans="1:14">
      <c r="A211" s="458" t="s">
        <v>3838</v>
      </c>
      <c r="B211" s="137" t="str">
        <f t="shared" si="26"/>
        <v>!</v>
      </c>
      <c r="C211" s="356" t="str">
        <f t="shared" si="27"/>
        <v/>
      </c>
      <c r="D211" s="356" t="str">
        <f t="shared" si="22"/>
        <v/>
      </c>
      <c r="E211" s="393" t="s">
        <v>2219</v>
      </c>
      <c r="F211" s="393" t="s">
        <v>2220</v>
      </c>
      <c r="G211" s="370" t="s">
        <v>193</v>
      </c>
      <c r="H211" s="371"/>
      <c r="I211" s="370" t="str">
        <f t="shared" si="25"/>
        <v/>
      </c>
      <c r="J211" s="370"/>
      <c r="K211" s="370"/>
      <c r="L211" s="370"/>
      <c r="M211" s="372"/>
      <c r="N211" s="355" t="s">
        <v>222</v>
      </c>
    </row>
    <row r="212" spans="1:14">
      <c r="A212" s="458" t="s">
        <v>3838</v>
      </c>
      <c r="B212" s="137" t="str">
        <f t="shared" si="26"/>
        <v>!</v>
      </c>
      <c r="C212" s="356" t="str">
        <f t="shared" si="27"/>
        <v/>
      </c>
      <c r="D212" s="356" t="str">
        <f t="shared" si="22"/>
        <v/>
      </c>
      <c r="E212" s="393" t="s">
        <v>2205</v>
      </c>
      <c r="F212" s="393" t="s">
        <v>2221</v>
      </c>
      <c r="G212" s="370" t="s">
        <v>193</v>
      </c>
      <c r="H212" s="371"/>
      <c r="I212" s="370" t="str">
        <f t="shared" si="25"/>
        <v/>
      </c>
      <c r="J212" s="370"/>
      <c r="K212" s="370"/>
      <c r="L212" s="370"/>
      <c r="M212" s="372"/>
      <c r="N212" s="355" t="s">
        <v>222</v>
      </c>
    </row>
    <row r="213" spans="1:14">
      <c r="A213" s="458" t="s">
        <v>3838</v>
      </c>
      <c r="B213" s="137" t="str">
        <f t="shared" si="26"/>
        <v>!</v>
      </c>
      <c r="C213" s="356" t="str">
        <f t="shared" si="27"/>
        <v/>
      </c>
      <c r="D213" s="356" t="str">
        <f t="shared" si="22"/>
        <v/>
      </c>
      <c r="E213" s="393" t="s">
        <v>2222</v>
      </c>
      <c r="F213" s="393" t="s">
        <v>3833</v>
      </c>
      <c r="G213" s="370" t="s">
        <v>193</v>
      </c>
      <c r="H213" s="371"/>
      <c r="I213" s="370" t="str">
        <f t="shared" si="25"/>
        <v/>
      </c>
      <c r="J213" s="370"/>
      <c r="K213" s="370"/>
      <c r="L213" s="370"/>
      <c r="M213" s="372"/>
      <c r="N213" s="355" t="s">
        <v>222</v>
      </c>
    </row>
    <row r="214" spans="1:14">
      <c r="A214" s="458" t="s">
        <v>3838</v>
      </c>
      <c r="B214" s="137" t="str">
        <f t="shared" si="26"/>
        <v>!</v>
      </c>
      <c r="C214" s="356" t="str">
        <f t="shared" si="27"/>
        <v/>
      </c>
      <c r="D214" s="356" t="str">
        <f t="shared" si="22"/>
        <v/>
      </c>
      <c r="E214" s="393" t="s">
        <v>2209</v>
      </c>
      <c r="F214" s="393" t="s">
        <v>266</v>
      </c>
      <c r="G214" s="370" t="s">
        <v>193</v>
      </c>
      <c r="H214" s="371"/>
      <c r="I214" s="370" t="str">
        <f t="shared" si="25"/>
        <v/>
      </c>
      <c r="J214" s="370"/>
      <c r="K214" s="370"/>
      <c r="L214" s="370"/>
      <c r="M214" s="372"/>
      <c r="N214" s="355" t="s">
        <v>222</v>
      </c>
    </row>
    <row r="215" spans="1:14" s="407" customFormat="1" ht="15.75">
      <c r="A215" s="56" t="s">
        <v>3796</v>
      </c>
      <c r="B215" s="135" t="str">
        <f t="shared" ref="B215:B222" si="28">IF(ISERROR(LOOKUP(A215,TABLE,SIGNE)),"",(LOOKUP(A215,TABLE,SIGNE)))</f>
        <v>▫</v>
      </c>
      <c r="C215" s="354"/>
      <c r="D215" s="354"/>
      <c r="E215" s="373" t="s">
        <v>3904</v>
      </c>
      <c r="F215" s="373" t="s">
        <v>3905</v>
      </c>
      <c r="G215" s="373" t="s">
        <v>193</v>
      </c>
      <c r="H215" s="373"/>
      <c r="I215" s="373" t="str">
        <f t="shared" si="25"/>
        <v/>
      </c>
      <c r="J215" s="373"/>
      <c r="K215" s="373"/>
      <c r="L215" s="373"/>
      <c r="M215" s="374"/>
      <c r="N215" s="158" t="s">
        <v>222</v>
      </c>
    </row>
    <row r="216" spans="1:14" s="2" customFormat="1" hidden="1">
      <c r="A216" s="44" t="s">
        <v>3751</v>
      </c>
      <c r="B216" s="137" t="str">
        <f t="shared" si="28"/>
        <v>!</v>
      </c>
      <c r="C216" s="50" t="s">
        <v>414</v>
      </c>
      <c r="D216" s="50" t="s">
        <v>414</v>
      </c>
      <c r="E216" s="124" t="s">
        <v>1955</v>
      </c>
      <c r="F216" s="125" t="s">
        <v>1956</v>
      </c>
      <c r="G216" s="53" t="s">
        <v>1957</v>
      </c>
      <c r="H216" s="128"/>
      <c r="I216" s="53" t="str">
        <f t="shared" si="25"/>
        <v>CAH_SENIOR_id</v>
      </c>
      <c r="J216" s="53" t="s">
        <v>2047</v>
      </c>
      <c r="K216" s="53" t="s">
        <v>2368</v>
      </c>
      <c r="L216" s="53" t="s">
        <v>1960</v>
      </c>
      <c r="M216" s="122"/>
      <c r="N216" s="127"/>
    </row>
    <row r="217" spans="1:14" s="2" customFormat="1" hidden="1">
      <c r="A217" s="44" t="s">
        <v>3751</v>
      </c>
      <c r="B217" s="137" t="str">
        <f t="shared" si="28"/>
        <v>!</v>
      </c>
      <c r="C217" s="50" t="s">
        <v>414</v>
      </c>
      <c r="D217" s="50" t="s">
        <v>414</v>
      </c>
      <c r="E217" s="124" t="s">
        <v>1964</v>
      </c>
      <c r="F217" s="125" t="s">
        <v>1965</v>
      </c>
      <c r="G217" s="126" t="s">
        <v>193</v>
      </c>
      <c r="H217" s="126" t="s">
        <v>193</v>
      </c>
      <c r="I217" s="126" t="s">
        <v>193</v>
      </c>
      <c r="J217" s="126" t="s">
        <v>193</v>
      </c>
      <c r="K217" s="53" t="s">
        <v>2368</v>
      </c>
      <c r="L217" s="53" t="s">
        <v>1966</v>
      </c>
      <c r="M217" s="122"/>
      <c r="N217" s="127"/>
    </row>
    <row r="218" spans="1:14" s="59" customFormat="1" hidden="1">
      <c r="A218" s="58" t="s">
        <v>253</v>
      </c>
      <c r="B218" s="137" t="str">
        <f t="shared" si="28"/>
        <v>!</v>
      </c>
      <c r="C218" s="50" t="s">
        <v>414</v>
      </c>
      <c r="D218" s="50" t="s">
        <v>414</v>
      </c>
      <c r="E218" s="142" t="s">
        <v>2369</v>
      </c>
      <c r="F218" s="143" t="s">
        <v>2370</v>
      </c>
      <c r="G218" s="53" t="s">
        <v>193</v>
      </c>
      <c r="H218" s="53" t="s">
        <v>193</v>
      </c>
      <c r="I218" s="53" t="s">
        <v>193</v>
      </c>
      <c r="J218" s="53" t="s">
        <v>193</v>
      </c>
      <c r="K218" s="144"/>
      <c r="L218" s="53" t="s">
        <v>193</v>
      </c>
      <c r="M218" s="122" t="s">
        <v>222</v>
      </c>
      <c r="N218" s="139"/>
    </row>
    <row r="219" spans="1:14" s="2" customFormat="1" hidden="1">
      <c r="A219" s="45" t="s">
        <v>3751</v>
      </c>
      <c r="B219" s="137" t="str">
        <f t="shared" si="28"/>
        <v>!</v>
      </c>
      <c r="C219" s="50" t="s">
        <v>414</v>
      </c>
      <c r="D219" s="50" t="s">
        <v>414</v>
      </c>
      <c r="E219" s="124" t="s">
        <v>2371</v>
      </c>
      <c r="F219" s="125" t="s">
        <v>2372</v>
      </c>
      <c r="G219" s="53" t="s">
        <v>2373</v>
      </c>
      <c r="H219" s="128"/>
      <c r="I219" s="53" t="str">
        <f t="shared" si="25"/>
        <v>CAH_SENIOR_WEC_ScoreR</v>
      </c>
      <c r="J219" s="53" t="s">
        <v>2047</v>
      </c>
      <c r="K219" s="126" t="s">
        <v>193</v>
      </c>
      <c r="L219" s="126" t="s">
        <v>193</v>
      </c>
      <c r="M219" s="122" t="s">
        <v>222</v>
      </c>
      <c r="N219" s="127"/>
    </row>
    <row r="220" spans="1:14">
      <c r="A220" s="60" t="s">
        <v>3751</v>
      </c>
      <c r="B220" s="137" t="str">
        <f t="shared" si="28"/>
        <v>!</v>
      </c>
      <c r="C220" s="356" t="str">
        <f t="shared" ref="C220:C237" si="29">IF($C$215="x","+","")</f>
        <v/>
      </c>
      <c r="D220" s="356" t="str">
        <f t="shared" ref="D220:D221" si="30">IF($D$215="x","+","")</f>
        <v/>
      </c>
      <c r="E220" s="386" t="s">
        <v>2374</v>
      </c>
      <c r="F220" s="386" t="s">
        <v>2375</v>
      </c>
      <c r="G220" s="370"/>
      <c r="H220" s="371"/>
      <c r="I220" s="370" t="str">
        <f t="shared" si="25"/>
        <v/>
      </c>
      <c r="J220" s="370"/>
      <c r="K220" s="370"/>
      <c r="L220" s="370"/>
      <c r="M220" s="372"/>
      <c r="N220" s="355" t="s">
        <v>222</v>
      </c>
    </row>
    <row r="221" spans="1:14">
      <c r="A221" s="60" t="s">
        <v>3751</v>
      </c>
      <c r="B221" s="137" t="str">
        <f t="shared" si="28"/>
        <v>!</v>
      </c>
      <c r="C221" s="356" t="str">
        <f t="shared" si="29"/>
        <v/>
      </c>
      <c r="D221" s="356" t="str">
        <f t="shared" si="30"/>
        <v/>
      </c>
      <c r="E221" s="369" t="s">
        <v>2371</v>
      </c>
      <c r="F221" s="369" t="s">
        <v>2372</v>
      </c>
      <c r="G221" s="370" t="s">
        <v>2376</v>
      </c>
      <c r="H221" s="371"/>
      <c r="I221" s="370" t="str">
        <f t="shared" si="25"/>
        <v>CAH_SENIOR_WEC_ScoreIV</v>
      </c>
      <c r="J221" s="370" t="s">
        <v>2047</v>
      </c>
      <c r="K221" s="370" t="s">
        <v>2368</v>
      </c>
      <c r="L221" s="370" t="s">
        <v>2377</v>
      </c>
      <c r="M221" s="372"/>
      <c r="N221" s="355" t="s">
        <v>222</v>
      </c>
    </row>
    <row r="222" spans="1:14" s="2" customFormat="1" hidden="1">
      <c r="A222" s="45" t="s">
        <v>3751</v>
      </c>
      <c r="B222" s="137" t="str">
        <f t="shared" si="28"/>
        <v>!</v>
      </c>
      <c r="C222" s="50" t="s">
        <v>414</v>
      </c>
      <c r="D222" s="50" t="s">
        <v>414</v>
      </c>
      <c r="E222" s="124" t="s">
        <v>2378</v>
      </c>
      <c r="F222" s="125" t="s">
        <v>2379</v>
      </c>
      <c r="G222" s="126" t="s">
        <v>193</v>
      </c>
      <c r="H222" s="126" t="s">
        <v>193</v>
      </c>
      <c r="I222" s="126" t="s">
        <v>193</v>
      </c>
      <c r="J222" s="126" t="s">
        <v>193</v>
      </c>
      <c r="K222" s="53" t="s">
        <v>2368</v>
      </c>
      <c r="L222" s="53" t="s">
        <v>2380</v>
      </c>
      <c r="M222" s="122"/>
      <c r="N222" s="127" t="s">
        <v>222</v>
      </c>
    </row>
    <row r="223" spans="1:14" s="2" customFormat="1" hidden="1">
      <c r="A223" s="45" t="s">
        <v>3751</v>
      </c>
      <c r="B223" s="137" t="str">
        <f t="shared" ref="B223:B237" si="31">IF(ISERROR(LOOKUP(A223,TABLE,SIGNE)),"",(LOOKUP(A223,TABLE,SIGNE)))</f>
        <v>!</v>
      </c>
      <c r="C223" s="50" t="s">
        <v>414</v>
      </c>
      <c r="D223" s="50" t="s">
        <v>414</v>
      </c>
      <c r="E223" s="124" t="s">
        <v>2191</v>
      </c>
      <c r="F223" s="124" t="s">
        <v>3828</v>
      </c>
      <c r="G223" s="53" t="s">
        <v>2381</v>
      </c>
      <c r="H223" s="128"/>
      <c r="I223" s="53" t="str">
        <f t="shared" si="25"/>
        <v>CAH_SENIOR_WEC_Ok</v>
      </c>
      <c r="J223" s="53" t="s">
        <v>2047</v>
      </c>
      <c r="K223" s="126" t="s">
        <v>193</v>
      </c>
      <c r="L223" s="126" t="s">
        <v>193</v>
      </c>
      <c r="M223" s="122" t="s">
        <v>222</v>
      </c>
      <c r="N223" s="127"/>
    </row>
    <row r="224" spans="1:14">
      <c r="A224" s="60" t="s">
        <v>3751</v>
      </c>
      <c r="B224" s="137" t="str">
        <f t="shared" si="31"/>
        <v>!</v>
      </c>
      <c r="C224" s="356" t="str">
        <f t="shared" si="29"/>
        <v/>
      </c>
      <c r="D224" s="356" t="str">
        <f t="shared" ref="D224:D237" si="32">IF($D$215="x","+","")</f>
        <v/>
      </c>
      <c r="E224" s="369" t="s">
        <v>3829</v>
      </c>
      <c r="F224" s="369" t="s">
        <v>3830</v>
      </c>
      <c r="G224" s="370" t="s">
        <v>2382</v>
      </c>
      <c r="H224" s="371"/>
      <c r="I224" s="370" t="str">
        <f t="shared" si="25"/>
        <v>CAH_SENIOR_WEC_Passe</v>
      </c>
      <c r="J224" s="370" t="s">
        <v>2047</v>
      </c>
      <c r="K224" s="370" t="s">
        <v>2368</v>
      </c>
      <c r="L224" s="370" t="s">
        <v>2194</v>
      </c>
      <c r="M224" s="372"/>
      <c r="N224" s="355" t="s">
        <v>222</v>
      </c>
    </row>
    <row r="225" spans="1:14">
      <c r="A225" s="60" t="s">
        <v>3762</v>
      </c>
      <c r="B225" s="137" t="str">
        <f t="shared" si="31"/>
        <v>▫</v>
      </c>
      <c r="C225" s="356" t="str">
        <f t="shared" si="29"/>
        <v/>
      </c>
      <c r="D225" s="356" t="str">
        <f t="shared" si="32"/>
        <v/>
      </c>
      <c r="E225" s="375" t="s">
        <v>2195</v>
      </c>
      <c r="F225" s="375" t="s">
        <v>2196</v>
      </c>
      <c r="G225" s="370" t="s">
        <v>193</v>
      </c>
      <c r="H225" s="371"/>
      <c r="I225" s="370" t="str">
        <f t="shared" si="25"/>
        <v/>
      </c>
      <c r="J225" s="370"/>
      <c r="K225" s="370"/>
      <c r="L225" s="370"/>
      <c r="M225" s="372"/>
      <c r="N225" s="355" t="s">
        <v>222</v>
      </c>
    </row>
    <row r="226" spans="1:14">
      <c r="A226" s="457" t="s">
        <v>3906</v>
      </c>
      <c r="B226" s="137" t="str">
        <f t="shared" si="31"/>
        <v>!</v>
      </c>
      <c r="C226" s="356" t="str">
        <f t="shared" si="29"/>
        <v/>
      </c>
      <c r="D226" s="356" t="str">
        <f t="shared" si="32"/>
        <v/>
      </c>
      <c r="E226" s="392" t="s">
        <v>2197</v>
      </c>
      <c r="F226" s="392" t="s">
        <v>2198</v>
      </c>
      <c r="G226" s="370" t="s">
        <v>2383</v>
      </c>
      <c r="H226" s="371"/>
      <c r="I226" s="370" t="str">
        <f t="shared" si="25"/>
        <v>CAH_SENIOR_WEC_CndPart00</v>
      </c>
      <c r="J226" s="370" t="s">
        <v>2047</v>
      </c>
      <c r="K226" s="370" t="s">
        <v>2368</v>
      </c>
      <c r="L226" s="370" t="s">
        <v>2200</v>
      </c>
      <c r="M226" s="372"/>
      <c r="N226" s="355" t="s">
        <v>222</v>
      </c>
    </row>
    <row r="227" spans="1:14" ht="22.5">
      <c r="A227" s="457" t="s">
        <v>3906</v>
      </c>
      <c r="B227" s="137" t="str">
        <f t="shared" si="31"/>
        <v>!</v>
      </c>
      <c r="C227" s="356" t="str">
        <f t="shared" si="29"/>
        <v/>
      </c>
      <c r="D227" s="356" t="str">
        <f t="shared" si="32"/>
        <v/>
      </c>
      <c r="E227" s="392" t="s">
        <v>2201</v>
      </c>
      <c r="F227" s="392" t="s">
        <v>2202</v>
      </c>
      <c r="G227" s="370" t="s">
        <v>2384</v>
      </c>
      <c r="H227" s="371"/>
      <c r="I227" s="370" t="str">
        <f t="shared" si="25"/>
        <v>CAH_SENIOR_WEC_CndPart59</v>
      </c>
      <c r="J227" s="370" t="s">
        <v>2047</v>
      </c>
      <c r="K227" s="370" t="s">
        <v>2368</v>
      </c>
      <c r="L227" s="370" t="s">
        <v>2204</v>
      </c>
      <c r="M227" s="372"/>
      <c r="N227" s="355" t="s">
        <v>222</v>
      </c>
    </row>
    <row r="228" spans="1:14">
      <c r="A228" s="457" t="s">
        <v>3906</v>
      </c>
      <c r="B228" s="137" t="str">
        <f t="shared" si="31"/>
        <v>!</v>
      </c>
      <c r="C228" s="356" t="str">
        <f t="shared" si="29"/>
        <v/>
      </c>
      <c r="D228" s="356" t="str">
        <f t="shared" si="32"/>
        <v/>
      </c>
      <c r="E228" s="392" t="s">
        <v>2205</v>
      </c>
      <c r="F228" s="392" t="s">
        <v>2206</v>
      </c>
      <c r="G228" s="370" t="s">
        <v>2385</v>
      </c>
      <c r="H228" s="371"/>
      <c r="I228" s="370" t="str">
        <f t="shared" si="25"/>
        <v>CAH_SENIOR_WEC_CndPart90</v>
      </c>
      <c r="J228" s="370" t="s">
        <v>2047</v>
      </c>
      <c r="K228" s="370" t="s">
        <v>2368</v>
      </c>
      <c r="L228" s="370" t="s">
        <v>2208</v>
      </c>
      <c r="M228" s="372"/>
      <c r="N228" s="355" t="s">
        <v>222</v>
      </c>
    </row>
    <row r="229" spans="1:14">
      <c r="A229" s="457" t="s">
        <v>3906</v>
      </c>
      <c r="B229" s="137" t="str">
        <f t="shared" si="31"/>
        <v>!</v>
      </c>
      <c r="C229" s="356" t="str">
        <f t="shared" si="29"/>
        <v/>
      </c>
      <c r="D229" s="356" t="str">
        <f t="shared" si="32"/>
        <v/>
      </c>
      <c r="E229" s="392" t="s">
        <v>2209</v>
      </c>
      <c r="F229" s="392" t="s">
        <v>2210</v>
      </c>
      <c r="G229" s="370" t="s">
        <v>2386</v>
      </c>
      <c r="H229" s="371"/>
      <c r="I229" s="370" t="str">
        <f t="shared" si="25"/>
        <v>CAH_SENIOR_WEC_CndPart99</v>
      </c>
      <c r="J229" s="370" t="s">
        <v>2047</v>
      </c>
      <c r="K229" s="370" t="s">
        <v>2368</v>
      </c>
      <c r="L229" s="370" t="s">
        <v>2212</v>
      </c>
      <c r="M229" s="372"/>
      <c r="N229" s="355" t="s">
        <v>222</v>
      </c>
    </row>
    <row r="230" spans="1:14">
      <c r="A230" s="60" t="s">
        <v>3762</v>
      </c>
      <c r="B230" s="137" t="str">
        <f t="shared" si="31"/>
        <v>▫</v>
      </c>
      <c r="C230" s="356" t="str">
        <f t="shared" si="29"/>
        <v/>
      </c>
      <c r="D230" s="356" t="str">
        <f t="shared" si="32"/>
        <v/>
      </c>
      <c r="E230" s="375" t="s">
        <v>2213</v>
      </c>
      <c r="F230" s="375" t="s">
        <v>2214</v>
      </c>
      <c r="G230" s="370" t="s">
        <v>2387</v>
      </c>
      <c r="H230" s="371"/>
      <c r="I230" s="370" t="str">
        <f t="shared" si="25"/>
        <v>CAH_SENIOR_WEC_MotifNon</v>
      </c>
      <c r="J230" s="370" t="s">
        <v>2047</v>
      </c>
      <c r="K230" s="370" t="s">
        <v>2368</v>
      </c>
      <c r="L230" s="370" t="s">
        <v>2388</v>
      </c>
      <c r="M230" s="372"/>
      <c r="N230" s="355" t="s">
        <v>222</v>
      </c>
    </row>
    <row r="231" spans="1:14">
      <c r="A231" s="60"/>
      <c r="B231" s="137"/>
      <c r="C231" s="356" t="str">
        <f t="shared" si="29"/>
        <v/>
      </c>
      <c r="D231" s="356" t="str">
        <f t="shared" si="32"/>
        <v/>
      </c>
      <c r="E231" s="393" t="s">
        <v>3899</v>
      </c>
      <c r="F231" s="393" t="s">
        <v>3900</v>
      </c>
      <c r="G231" s="370"/>
      <c r="H231" s="371"/>
      <c r="I231" s="370"/>
      <c r="J231" s="370"/>
      <c r="K231" s="370"/>
      <c r="L231" s="370"/>
      <c r="M231" s="372"/>
      <c r="N231" s="355" t="s">
        <v>222</v>
      </c>
    </row>
    <row r="232" spans="1:14">
      <c r="A232" s="60"/>
      <c r="B232" s="137"/>
      <c r="C232" s="356" t="str">
        <f t="shared" si="29"/>
        <v/>
      </c>
      <c r="D232" s="356" t="str">
        <f t="shared" si="32"/>
        <v/>
      </c>
      <c r="E232" s="393" t="s">
        <v>2217</v>
      </c>
      <c r="F232" s="393" t="s">
        <v>2218</v>
      </c>
      <c r="G232" s="370"/>
      <c r="H232" s="371"/>
      <c r="I232" s="370"/>
      <c r="J232" s="370"/>
      <c r="K232" s="370"/>
      <c r="L232" s="370"/>
      <c r="M232" s="372"/>
      <c r="N232" s="355" t="s">
        <v>222</v>
      </c>
    </row>
    <row r="233" spans="1:14">
      <c r="A233" s="458" t="s">
        <v>3906</v>
      </c>
      <c r="B233" s="137" t="str">
        <f t="shared" si="31"/>
        <v>!</v>
      </c>
      <c r="C233" s="356" t="str">
        <f t="shared" si="29"/>
        <v/>
      </c>
      <c r="D233" s="356" t="str">
        <f t="shared" si="32"/>
        <v/>
      </c>
      <c r="E233" s="393" t="s">
        <v>3831</v>
      </c>
      <c r="F233" s="393" t="s">
        <v>3832</v>
      </c>
      <c r="G233" s="370" t="s">
        <v>193</v>
      </c>
      <c r="H233" s="371"/>
      <c r="I233" s="370" t="str">
        <f t="shared" si="25"/>
        <v/>
      </c>
      <c r="J233" s="370"/>
      <c r="K233" s="394"/>
      <c r="L233" s="370"/>
      <c r="M233" s="372"/>
      <c r="N233" s="355" t="s">
        <v>222</v>
      </c>
    </row>
    <row r="234" spans="1:14">
      <c r="A234" s="458" t="s">
        <v>3906</v>
      </c>
      <c r="B234" s="137" t="str">
        <f t="shared" si="31"/>
        <v>!</v>
      </c>
      <c r="C234" s="356" t="str">
        <f t="shared" si="29"/>
        <v/>
      </c>
      <c r="D234" s="356" t="str">
        <f t="shared" si="32"/>
        <v/>
      </c>
      <c r="E234" s="393" t="s">
        <v>2219</v>
      </c>
      <c r="F234" s="393" t="s">
        <v>2220</v>
      </c>
      <c r="G234" s="370" t="s">
        <v>193</v>
      </c>
      <c r="H234" s="371"/>
      <c r="I234" s="370" t="str">
        <f t="shared" si="25"/>
        <v/>
      </c>
      <c r="J234" s="370"/>
      <c r="K234" s="394"/>
      <c r="L234" s="370"/>
      <c r="M234" s="372"/>
      <c r="N234" s="355" t="s">
        <v>222</v>
      </c>
    </row>
    <row r="235" spans="1:14">
      <c r="A235" s="458" t="s">
        <v>3906</v>
      </c>
      <c r="B235" s="137" t="str">
        <f t="shared" si="31"/>
        <v>!</v>
      </c>
      <c r="C235" s="356" t="str">
        <f t="shared" si="29"/>
        <v/>
      </c>
      <c r="D235" s="356" t="str">
        <f t="shared" si="32"/>
        <v/>
      </c>
      <c r="E235" s="393" t="s">
        <v>2205</v>
      </c>
      <c r="F235" s="393" t="s">
        <v>2221</v>
      </c>
      <c r="G235" s="370" t="s">
        <v>193</v>
      </c>
      <c r="H235" s="371"/>
      <c r="I235" s="370" t="str">
        <f t="shared" si="25"/>
        <v/>
      </c>
      <c r="J235" s="370"/>
      <c r="K235" s="394"/>
      <c r="L235" s="370"/>
      <c r="M235" s="372"/>
      <c r="N235" s="355" t="s">
        <v>222</v>
      </c>
    </row>
    <row r="236" spans="1:14">
      <c r="A236" s="458" t="s">
        <v>3906</v>
      </c>
      <c r="B236" s="137" t="str">
        <f t="shared" si="31"/>
        <v>!</v>
      </c>
      <c r="C236" s="356" t="str">
        <f t="shared" si="29"/>
        <v/>
      </c>
      <c r="D236" s="356" t="str">
        <f t="shared" si="32"/>
        <v/>
      </c>
      <c r="E236" s="393" t="s">
        <v>2222</v>
      </c>
      <c r="F236" s="393" t="s">
        <v>3833</v>
      </c>
      <c r="G236" s="370" t="s">
        <v>193</v>
      </c>
      <c r="H236" s="371"/>
      <c r="I236" s="370" t="str">
        <f t="shared" si="25"/>
        <v/>
      </c>
      <c r="J236" s="370"/>
      <c r="K236" s="394"/>
      <c r="L236" s="370"/>
      <c r="M236" s="372"/>
      <c r="N236" s="355" t="s">
        <v>222</v>
      </c>
    </row>
    <row r="237" spans="1:14">
      <c r="A237" s="458" t="s">
        <v>3906</v>
      </c>
      <c r="B237" s="137" t="str">
        <f t="shared" si="31"/>
        <v>!</v>
      </c>
      <c r="C237" s="356" t="str">
        <f t="shared" si="29"/>
        <v/>
      </c>
      <c r="D237" s="356" t="str">
        <f t="shared" si="32"/>
        <v/>
      </c>
      <c r="E237" s="393" t="s">
        <v>2209</v>
      </c>
      <c r="F237" s="393" t="s">
        <v>266</v>
      </c>
      <c r="G237" s="370" t="s">
        <v>193</v>
      </c>
      <c r="H237" s="371"/>
      <c r="I237" s="370" t="str">
        <f t="shared" si="25"/>
        <v/>
      </c>
      <c r="J237" s="370"/>
      <c r="K237" s="394"/>
      <c r="L237" s="370"/>
      <c r="M237" s="372"/>
      <c r="N237" s="355" t="s">
        <v>222</v>
      </c>
    </row>
    <row r="238" spans="1:14" s="407" customFormat="1" ht="15.75">
      <c r="A238" s="56" t="s">
        <v>3796</v>
      </c>
      <c r="B238" s="135" t="str">
        <f t="shared" ref="B238:B269" si="33">IF(ISERROR(LOOKUP(A238,TABLE,SIGNE)),"",(LOOKUP(A238,TABLE,SIGNE)))</f>
        <v>▫</v>
      </c>
      <c r="C238" s="354"/>
      <c r="D238" s="354"/>
      <c r="E238" s="373" t="s">
        <v>2389</v>
      </c>
      <c r="F238" s="373" t="s">
        <v>3907</v>
      </c>
      <c r="G238" s="373" t="s">
        <v>193</v>
      </c>
      <c r="H238" s="373"/>
      <c r="I238" s="373" t="str">
        <f t="shared" si="25"/>
        <v/>
      </c>
      <c r="J238" s="373"/>
      <c r="K238" s="373"/>
      <c r="L238" s="373"/>
      <c r="M238" s="374"/>
      <c r="N238" s="158" t="s">
        <v>222</v>
      </c>
    </row>
    <row r="239" spans="1:14" s="2" customFormat="1" hidden="1">
      <c r="A239" s="44" t="s">
        <v>3751</v>
      </c>
      <c r="B239" s="137" t="str">
        <f t="shared" si="33"/>
        <v>!</v>
      </c>
      <c r="C239" s="50" t="s">
        <v>414</v>
      </c>
      <c r="D239" s="50" t="s">
        <v>414</v>
      </c>
      <c r="E239" s="124" t="s">
        <v>1955</v>
      </c>
      <c r="F239" s="125" t="s">
        <v>1956</v>
      </c>
      <c r="G239" s="53" t="s">
        <v>1957</v>
      </c>
      <c r="H239" s="128"/>
      <c r="I239" s="53" t="str">
        <f t="shared" si="25"/>
        <v>CAH_SENIOR_id</v>
      </c>
      <c r="J239" s="53" t="s">
        <v>2390</v>
      </c>
      <c r="K239" s="53" t="s">
        <v>2391</v>
      </c>
      <c r="L239" s="53" t="s">
        <v>1960</v>
      </c>
      <c r="M239" s="122"/>
      <c r="N239" s="127"/>
    </row>
    <row r="240" spans="1:14" s="2" customFormat="1" hidden="1">
      <c r="A240" s="44" t="s">
        <v>3751</v>
      </c>
      <c r="B240" s="137" t="str">
        <f t="shared" si="33"/>
        <v>!</v>
      </c>
      <c r="C240" s="50" t="s">
        <v>414</v>
      </c>
      <c r="D240" s="50" t="s">
        <v>414</v>
      </c>
      <c r="E240" s="124" t="s">
        <v>1964</v>
      </c>
      <c r="F240" s="125" t="s">
        <v>1965</v>
      </c>
      <c r="G240" s="126" t="s">
        <v>193</v>
      </c>
      <c r="H240" s="126" t="s">
        <v>193</v>
      </c>
      <c r="I240" s="126" t="s">
        <v>193</v>
      </c>
      <c r="J240" s="126" t="s">
        <v>193</v>
      </c>
      <c r="K240" s="53" t="s">
        <v>2391</v>
      </c>
      <c r="L240" s="53" t="s">
        <v>1966</v>
      </c>
      <c r="M240" s="122"/>
      <c r="N240" s="127"/>
    </row>
    <row r="241" spans="1:14">
      <c r="A241" s="455" t="s">
        <v>3751</v>
      </c>
      <c r="B241" s="137" t="str">
        <f t="shared" si="33"/>
        <v>!</v>
      </c>
      <c r="C241" s="356" t="str">
        <f t="shared" ref="C241:C258" si="34">IF($C$238="x","+","")</f>
        <v/>
      </c>
      <c r="D241" s="356" t="str">
        <f t="shared" ref="D241:D243" si="35">IF($D$238="x","+","")</f>
        <v/>
      </c>
      <c r="E241" s="369" t="s">
        <v>3908</v>
      </c>
      <c r="F241" s="369" t="s">
        <v>3909</v>
      </c>
      <c r="G241" s="370" t="s">
        <v>2392</v>
      </c>
      <c r="H241" s="371"/>
      <c r="I241" s="370" t="str">
        <f t="shared" si="25"/>
        <v>CAH_SENIOR_EQU_JamApp</v>
      </c>
      <c r="J241" s="370" t="s">
        <v>2390</v>
      </c>
      <c r="K241" s="370" t="s">
        <v>2391</v>
      </c>
      <c r="L241" s="370" t="s">
        <v>2393</v>
      </c>
      <c r="M241" s="372" t="s">
        <v>222</v>
      </c>
      <c r="N241" s="355" t="s">
        <v>222</v>
      </c>
    </row>
    <row r="242" spans="1:14">
      <c r="A242" s="455" t="s">
        <v>3751</v>
      </c>
      <c r="B242" s="137" t="str">
        <f t="shared" si="33"/>
        <v>!</v>
      </c>
      <c r="C242" s="356" t="str">
        <f t="shared" si="34"/>
        <v/>
      </c>
      <c r="D242" s="356" t="str">
        <f t="shared" si="35"/>
        <v/>
      </c>
      <c r="E242" s="369" t="s">
        <v>3910</v>
      </c>
      <c r="F242" s="369" t="s">
        <v>3911</v>
      </c>
      <c r="G242" s="370" t="s">
        <v>2394</v>
      </c>
      <c r="H242" s="371"/>
      <c r="I242" s="370" t="str">
        <f t="shared" si="25"/>
        <v>CAH_SENIOR_EQU_Reussi</v>
      </c>
      <c r="J242" s="370" t="s">
        <v>2390</v>
      </c>
      <c r="K242" s="370" t="s">
        <v>2391</v>
      </c>
      <c r="L242" s="370" t="s">
        <v>2395</v>
      </c>
      <c r="M242" s="372" t="s">
        <v>222</v>
      </c>
      <c r="N242" s="355" t="s">
        <v>222</v>
      </c>
    </row>
    <row r="243" spans="1:14">
      <c r="A243" s="60" t="s">
        <v>3762</v>
      </c>
      <c r="B243" s="137" t="str">
        <f t="shared" si="33"/>
        <v>▫</v>
      </c>
      <c r="C243" s="356" t="str">
        <f t="shared" si="34"/>
        <v/>
      </c>
      <c r="D243" s="356" t="str">
        <f t="shared" si="35"/>
        <v/>
      </c>
      <c r="E243" s="375" t="s">
        <v>3912</v>
      </c>
      <c r="F243" s="375" t="s">
        <v>3913</v>
      </c>
      <c r="G243" s="370" t="s">
        <v>2396</v>
      </c>
      <c r="H243" s="371"/>
      <c r="I243" s="370" t="str">
        <f t="shared" si="25"/>
        <v>CAH_SENIOR_EQU_EchecTps</v>
      </c>
      <c r="J243" s="370" t="s">
        <v>2390</v>
      </c>
      <c r="K243" s="370" t="s">
        <v>2391</v>
      </c>
      <c r="L243" s="370" t="s">
        <v>2397</v>
      </c>
      <c r="M243" s="372" t="s">
        <v>222</v>
      </c>
      <c r="N243" s="355" t="s">
        <v>222</v>
      </c>
    </row>
    <row r="244" spans="1:14" s="2" customFormat="1" hidden="1">
      <c r="A244" s="44" t="s">
        <v>3751</v>
      </c>
      <c r="B244" s="137" t="str">
        <f t="shared" si="33"/>
        <v>!</v>
      </c>
      <c r="C244" s="50" t="s">
        <v>414</v>
      </c>
      <c r="D244" s="50" t="s">
        <v>414</v>
      </c>
      <c r="E244" s="124" t="s">
        <v>2398</v>
      </c>
      <c r="F244" s="125" t="s">
        <v>3914</v>
      </c>
      <c r="G244" s="53" t="s">
        <v>2399</v>
      </c>
      <c r="H244" s="128"/>
      <c r="I244" s="53" t="str">
        <f t="shared" si="25"/>
        <v>CAH_SENIOR_EQU_CdPart</v>
      </c>
      <c r="J244" s="53"/>
      <c r="K244" s="126" t="s">
        <v>193</v>
      </c>
      <c r="L244" s="126" t="s">
        <v>193</v>
      </c>
      <c r="M244" s="122" t="s">
        <v>222</v>
      </c>
      <c r="N244" s="127"/>
    </row>
    <row r="245" spans="1:14" s="2" customFormat="1" hidden="1">
      <c r="A245" s="61" t="s">
        <v>2072</v>
      </c>
      <c r="B245" s="137" t="str">
        <f t="shared" si="33"/>
        <v>-</v>
      </c>
      <c r="C245" s="50" t="s">
        <v>414</v>
      </c>
      <c r="D245" s="50" t="s">
        <v>414</v>
      </c>
      <c r="E245" s="54" t="s">
        <v>2400</v>
      </c>
      <c r="F245" s="55" t="s">
        <v>2401</v>
      </c>
      <c r="G245" s="53" t="s">
        <v>2402</v>
      </c>
      <c r="H245" s="128"/>
      <c r="I245" s="53" t="str">
        <f t="shared" si="25"/>
        <v>CAH_SENIOR_EQU_CdPart1 ; CAH_SENIOR_EQU_CdPart2 ; CAH_SENIOR_EQU_CdPart3 ; CAH_SENIOR_EQU_CdPart99</v>
      </c>
      <c r="J245" s="53"/>
      <c r="K245" s="126" t="s">
        <v>193</v>
      </c>
      <c r="L245" s="126" t="s">
        <v>193</v>
      </c>
      <c r="M245" s="122" t="s">
        <v>222</v>
      </c>
      <c r="N245" s="145"/>
    </row>
    <row r="246" spans="1:14" s="2" customFormat="1" hidden="1">
      <c r="A246" s="45" t="s">
        <v>3751</v>
      </c>
      <c r="B246" s="137" t="str">
        <f t="shared" si="33"/>
        <v>!</v>
      </c>
      <c r="C246" s="50" t="s">
        <v>414</v>
      </c>
      <c r="D246" s="50" t="s">
        <v>414</v>
      </c>
      <c r="E246" s="124" t="s">
        <v>2191</v>
      </c>
      <c r="F246" s="124" t="s">
        <v>3915</v>
      </c>
      <c r="G246" s="53" t="s">
        <v>2403</v>
      </c>
      <c r="H246" s="128"/>
      <c r="I246" s="53" t="str">
        <f t="shared" si="25"/>
        <v>CAH_SENIOR_EQU_Ok</v>
      </c>
      <c r="J246" s="53" t="s">
        <v>2390</v>
      </c>
      <c r="K246" s="126" t="s">
        <v>193</v>
      </c>
      <c r="L246" s="126" t="s">
        <v>193</v>
      </c>
      <c r="M246" s="122" t="s">
        <v>222</v>
      </c>
      <c r="N246" s="127"/>
    </row>
    <row r="247" spans="1:14">
      <c r="A247" s="60" t="s">
        <v>3751</v>
      </c>
      <c r="B247" s="137" t="str">
        <f t="shared" si="33"/>
        <v>!</v>
      </c>
      <c r="C247" s="356" t="str">
        <f t="shared" si="34"/>
        <v/>
      </c>
      <c r="D247" s="356" t="str">
        <f t="shared" ref="D247:D258" si="36">IF($D$238="x","+","")</f>
        <v/>
      </c>
      <c r="E247" s="369" t="s">
        <v>3916</v>
      </c>
      <c r="F247" s="369" t="s">
        <v>3917</v>
      </c>
      <c r="G247" s="370" t="s">
        <v>2404</v>
      </c>
      <c r="H247" s="371"/>
      <c r="I247" s="370" t="str">
        <f t="shared" si="25"/>
        <v>CAH_SENIOR_EQU_Passe</v>
      </c>
      <c r="J247" s="370" t="s">
        <v>2390</v>
      </c>
      <c r="K247" s="370" t="s">
        <v>2391</v>
      </c>
      <c r="L247" s="370" t="s">
        <v>2194</v>
      </c>
      <c r="M247" s="372"/>
      <c r="N247" s="355" t="s">
        <v>222</v>
      </c>
    </row>
    <row r="248" spans="1:14">
      <c r="A248" s="60" t="s">
        <v>3762</v>
      </c>
      <c r="B248" s="137" t="str">
        <f t="shared" si="33"/>
        <v>▫</v>
      </c>
      <c r="C248" s="356" t="str">
        <f t="shared" si="34"/>
        <v/>
      </c>
      <c r="D248" s="356" t="str">
        <f t="shared" si="36"/>
        <v/>
      </c>
      <c r="E248" s="375" t="s">
        <v>2405</v>
      </c>
      <c r="F248" s="375" t="s">
        <v>2406</v>
      </c>
      <c r="G248" s="370" t="s">
        <v>193</v>
      </c>
      <c r="H248" s="371"/>
      <c r="I248" s="370" t="str">
        <f t="shared" si="25"/>
        <v/>
      </c>
      <c r="J248" s="370"/>
      <c r="K248" s="399"/>
      <c r="L248" s="370"/>
      <c r="M248" s="372"/>
      <c r="N248" s="355" t="s">
        <v>222</v>
      </c>
    </row>
    <row r="249" spans="1:14">
      <c r="A249" s="457" t="s">
        <v>3906</v>
      </c>
      <c r="B249" s="137" t="str">
        <f t="shared" si="33"/>
        <v>!</v>
      </c>
      <c r="C249" s="356" t="str">
        <f t="shared" si="34"/>
        <v/>
      </c>
      <c r="D249" s="356" t="str">
        <f t="shared" si="36"/>
        <v/>
      </c>
      <c r="E249" s="392" t="s">
        <v>2197</v>
      </c>
      <c r="F249" s="392" t="s">
        <v>2198</v>
      </c>
      <c r="G249" s="370" t="s">
        <v>2407</v>
      </c>
      <c r="H249" s="371"/>
      <c r="I249" s="370" t="str">
        <f t="shared" si="25"/>
        <v>CAH_SENIOR_EQU_CndPart00</v>
      </c>
      <c r="J249" s="370" t="s">
        <v>2390</v>
      </c>
      <c r="K249" s="370" t="s">
        <v>2391</v>
      </c>
      <c r="L249" s="370" t="s">
        <v>2200</v>
      </c>
      <c r="M249" s="372"/>
      <c r="N249" s="355" t="s">
        <v>222</v>
      </c>
    </row>
    <row r="250" spans="1:14" ht="22.5">
      <c r="A250" s="457" t="s">
        <v>3906</v>
      </c>
      <c r="B250" s="137" t="str">
        <f t="shared" si="33"/>
        <v>!</v>
      </c>
      <c r="C250" s="356" t="str">
        <f t="shared" si="34"/>
        <v/>
      </c>
      <c r="D250" s="356" t="str">
        <f t="shared" si="36"/>
        <v/>
      </c>
      <c r="E250" s="392" t="s">
        <v>2408</v>
      </c>
      <c r="F250" s="392" t="s">
        <v>2409</v>
      </c>
      <c r="G250" s="370" t="s">
        <v>2410</v>
      </c>
      <c r="H250" s="371"/>
      <c r="I250" s="370" t="str">
        <f t="shared" si="25"/>
        <v>CAH_SENIOR_EQU_CndPart50</v>
      </c>
      <c r="J250" s="370" t="s">
        <v>2390</v>
      </c>
      <c r="K250" s="370" t="s">
        <v>2391</v>
      </c>
      <c r="L250" s="370" t="s">
        <v>2204</v>
      </c>
      <c r="M250" s="372"/>
      <c r="N250" s="355" t="s">
        <v>222</v>
      </c>
    </row>
    <row r="251" spans="1:14">
      <c r="A251" s="457" t="s">
        <v>3906</v>
      </c>
      <c r="B251" s="137" t="str">
        <f t="shared" si="33"/>
        <v>!</v>
      </c>
      <c r="C251" s="356" t="str">
        <f t="shared" si="34"/>
        <v/>
      </c>
      <c r="D251" s="356" t="str">
        <f t="shared" si="36"/>
        <v/>
      </c>
      <c r="E251" s="392" t="s">
        <v>2411</v>
      </c>
      <c r="F251" s="392" t="s">
        <v>2412</v>
      </c>
      <c r="G251" s="370" t="s">
        <v>2413</v>
      </c>
      <c r="H251" s="371"/>
      <c r="I251" s="370" t="str">
        <f t="shared" si="25"/>
        <v>CAH_SENIOR_EQU_CndPart55</v>
      </c>
      <c r="J251" s="370" t="s">
        <v>2390</v>
      </c>
      <c r="K251" s="370" t="s">
        <v>2391</v>
      </c>
      <c r="L251" s="370" t="s">
        <v>2208</v>
      </c>
      <c r="M251" s="372"/>
      <c r="N251" s="355" t="s">
        <v>222</v>
      </c>
    </row>
    <row r="252" spans="1:14">
      <c r="A252" s="457" t="s">
        <v>3906</v>
      </c>
      <c r="B252" s="137" t="str">
        <f t="shared" si="33"/>
        <v>!</v>
      </c>
      <c r="C252" s="356" t="str">
        <f t="shared" si="34"/>
        <v/>
      </c>
      <c r="D252" s="356" t="str">
        <f t="shared" si="36"/>
        <v/>
      </c>
      <c r="E252" s="392" t="s">
        <v>2205</v>
      </c>
      <c r="F252" s="392" t="s">
        <v>2206</v>
      </c>
      <c r="G252" s="370" t="s">
        <v>2414</v>
      </c>
      <c r="H252" s="371"/>
      <c r="I252" s="370" t="str">
        <f t="shared" si="25"/>
        <v>CAH_SENIOR_EQU_CndPart90</v>
      </c>
      <c r="J252" s="370" t="s">
        <v>2390</v>
      </c>
      <c r="K252" s="370" t="s">
        <v>2391</v>
      </c>
      <c r="L252" s="370" t="s">
        <v>2212</v>
      </c>
      <c r="M252" s="372"/>
      <c r="N252" s="355" t="s">
        <v>222</v>
      </c>
    </row>
    <row r="253" spans="1:14">
      <c r="A253" s="457" t="s">
        <v>3906</v>
      </c>
      <c r="B253" s="137" t="str">
        <f t="shared" si="33"/>
        <v>!</v>
      </c>
      <c r="C253" s="356" t="str">
        <f t="shared" si="34"/>
        <v/>
      </c>
      <c r="D253" s="356" t="str">
        <f t="shared" si="36"/>
        <v/>
      </c>
      <c r="E253" s="392" t="s">
        <v>2209</v>
      </c>
      <c r="F253" s="392" t="s">
        <v>2210</v>
      </c>
      <c r="G253" s="370" t="s">
        <v>2415</v>
      </c>
      <c r="H253" s="371"/>
      <c r="I253" s="370" t="str">
        <f t="shared" si="25"/>
        <v>CAH_SENIOR_EQU_CndPart99</v>
      </c>
      <c r="J253" s="370" t="s">
        <v>2390</v>
      </c>
      <c r="K253" s="370" t="s">
        <v>2391</v>
      </c>
      <c r="L253" s="370" t="s">
        <v>2416</v>
      </c>
      <c r="M253" s="372"/>
      <c r="N253" s="355" t="s">
        <v>222</v>
      </c>
    </row>
    <row r="254" spans="1:14">
      <c r="A254" s="457" t="s">
        <v>3762</v>
      </c>
      <c r="B254" s="137" t="str">
        <f t="shared" si="33"/>
        <v>▫</v>
      </c>
      <c r="C254" s="356" t="str">
        <f t="shared" si="34"/>
        <v/>
      </c>
      <c r="D254" s="356" t="str">
        <f t="shared" si="36"/>
        <v/>
      </c>
      <c r="E254" s="375" t="s">
        <v>2417</v>
      </c>
      <c r="F254" s="375" t="s">
        <v>2418</v>
      </c>
      <c r="G254" s="370" t="s">
        <v>2419</v>
      </c>
      <c r="H254" s="371"/>
      <c r="I254" s="370" t="str">
        <f t="shared" si="25"/>
        <v>CAH_SENIOR_EQU_MotifNon</v>
      </c>
      <c r="J254" s="370" t="s">
        <v>2390</v>
      </c>
      <c r="K254" s="370" t="s">
        <v>2391</v>
      </c>
      <c r="L254" s="370" t="s">
        <v>2388</v>
      </c>
      <c r="M254" s="372"/>
      <c r="N254" s="355" t="s">
        <v>222</v>
      </c>
    </row>
    <row r="255" spans="1:14">
      <c r="A255" s="457" t="s">
        <v>3906</v>
      </c>
      <c r="B255" s="137" t="str">
        <f t="shared" si="33"/>
        <v>!</v>
      </c>
      <c r="C255" s="356" t="str">
        <f t="shared" si="34"/>
        <v/>
      </c>
      <c r="D255" s="356" t="str">
        <f t="shared" si="36"/>
        <v/>
      </c>
      <c r="E255" s="393" t="s">
        <v>2217</v>
      </c>
      <c r="F255" s="393" t="s">
        <v>2218</v>
      </c>
      <c r="G255" s="370" t="s">
        <v>193</v>
      </c>
      <c r="H255" s="370" t="s">
        <v>193</v>
      </c>
      <c r="I255" s="370" t="s">
        <v>193</v>
      </c>
      <c r="J255" s="370" t="s">
        <v>193</v>
      </c>
      <c r="K255" s="370"/>
      <c r="L255" s="370"/>
      <c r="M255" s="372"/>
      <c r="N255" s="355" t="s">
        <v>222</v>
      </c>
    </row>
    <row r="256" spans="1:14">
      <c r="A256" s="457" t="s">
        <v>3906</v>
      </c>
      <c r="B256" s="137" t="str">
        <f t="shared" si="33"/>
        <v>!</v>
      </c>
      <c r="C256" s="356" t="str">
        <f t="shared" si="34"/>
        <v/>
      </c>
      <c r="D256" s="356" t="str">
        <f t="shared" si="36"/>
        <v/>
      </c>
      <c r="E256" s="392" t="s">
        <v>2219</v>
      </c>
      <c r="F256" s="392" t="s">
        <v>2220</v>
      </c>
      <c r="G256" s="370" t="s">
        <v>193</v>
      </c>
      <c r="H256" s="370" t="s">
        <v>193</v>
      </c>
      <c r="I256" s="370" t="s">
        <v>193</v>
      </c>
      <c r="J256" s="370" t="s">
        <v>193</v>
      </c>
      <c r="K256" s="394"/>
      <c r="L256" s="370"/>
      <c r="M256" s="372"/>
      <c r="N256" s="355" t="s">
        <v>222</v>
      </c>
    </row>
    <row r="257" spans="1:14">
      <c r="A257" s="457" t="s">
        <v>3906</v>
      </c>
      <c r="B257" s="137" t="str">
        <f t="shared" si="33"/>
        <v>!</v>
      </c>
      <c r="C257" s="356" t="str">
        <f t="shared" si="34"/>
        <v/>
      </c>
      <c r="D257" s="356" t="str">
        <f t="shared" si="36"/>
        <v/>
      </c>
      <c r="E257" s="393" t="s">
        <v>2420</v>
      </c>
      <c r="F257" s="393" t="s">
        <v>2421</v>
      </c>
      <c r="G257" s="370" t="s">
        <v>193</v>
      </c>
      <c r="H257" s="370" t="s">
        <v>193</v>
      </c>
      <c r="I257" s="370" t="s">
        <v>193</v>
      </c>
      <c r="J257" s="370" t="s">
        <v>193</v>
      </c>
      <c r="K257" s="394"/>
      <c r="L257" s="370"/>
      <c r="M257" s="372"/>
      <c r="N257" s="355" t="s">
        <v>222</v>
      </c>
    </row>
    <row r="258" spans="1:14">
      <c r="A258" s="457" t="s">
        <v>3906</v>
      </c>
      <c r="B258" s="137" t="str">
        <f t="shared" si="33"/>
        <v>!</v>
      </c>
      <c r="C258" s="356" t="str">
        <f t="shared" si="34"/>
        <v/>
      </c>
      <c r="D258" s="356" t="str">
        <f t="shared" si="36"/>
        <v/>
      </c>
      <c r="E258" s="393" t="s">
        <v>2209</v>
      </c>
      <c r="F258" s="393" t="s">
        <v>266</v>
      </c>
      <c r="G258" s="370" t="s">
        <v>193</v>
      </c>
      <c r="H258" s="370" t="s">
        <v>193</v>
      </c>
      <c r="I258" s="370" t="s">
        <v>193</v>
      </c>
      <c r="J258" s="370" t="s">
        <v>193</v>
      </c>
      <c r="K258" s="394"/>
      <c r="L258" s="370"/>
      <c r="M258" s="372"/>
      <c r="N258" s="355" t="s">
        <v>222</v>
      </c>
    </row>
    <row r="259" spans="1:14" s="407" customFormat="1" ht="15.75">
      <c r="A259" s="56" t="s">
        <v>3796</v>
      </c>
      <c r="B259" s="135" t="str">
        <f t="shared" si="33"/>
        <v>▫</v>
      </c>
      <c r="C259" s="359"/>
      <c r="D259" s="359"/>
      <c r="E259" s="373" t="s">
        <v>2422</v>
      </c>
      <c r="F259" s="373" t="s">
        <v>2423</v>
      </c>
      <c r="G259" s="373" t="s">
        <v>193</v>
      </c>
      <c r="H259" s="373"/>
      <c r="I259" s="373" t="str">
        <f t="shared" ref="I259:I323" si="37">IF(G259&lt;&gt;"",IF(H259&lt;&gt;"",G259&amp;" ; "&amp;IFERROR(IF(SEARCH(" ; ",G259)&gt;0,SUBSTITUTE(G259," ; ","_N  ; ")&amp;"_N"),IFERROR(IF(SEARCH(" ;",G259)&gt;0,SUBSTITUTE(G259," ;","_N  ; ")&amp;"_N"),IFERROR(IF(SEARCH(";",G259)&gt;0,SUBSTITUTE(G259,";","_N  ; ")&amp;"_N"),G259&amp;"_N"))),G259),"")</f>
        <v/>
      </c>
      <c r="J259" s="373"/>
      <c r="K259" s="373"/>
      <c r="L259" s="373"/>
      <c r="M259" s="374"/>
      <c r="N259" s="158" t="s">
        <v>222</v>
      </c>
    </row>
    <row r="260" spans="1:14" s="2" customFormat="1" hidden="1">
      <c r="A260" s="44" t="s">
        <v>3751</v>
      </c>
      <c r="B260" s="137" t="str">
        <f t="shared" si="33"/>
        <v>!</v>
      </c>
      <c r="C260" s="50" t="s">
        <v>414</v>
      </c>
      <c r="D260" s="50" t="s">
        <v>414</v>
      </c>
      <c r="E260" s="146" t="s">
        <v>1955</v>
      </c>
      <c r="F260" s="147" t="s">
        <v>1956</v>
      </c>
      <c r="G260" s="53" t="s">
        <v>1957</v>
      </c>
      <c r="H260" s="128"/>
      <c r="I260" s="53" t="str">
        <f t="shared" si="37"/>
        <v>CAH_SENIOR_id</v>
      </c>
      <c r="J260" s="53" t="s">
        <v>2390</v>
      </c>
      <c r="K260" s="53" t="s">
        <v>2424</v>
      </c>
      <c r="L260" s="53" t="s">
        <v>1960</v>
      </c>
      <c r="M260" s="122"/>
      <c r="N260" s="127"/>
    </row>
    <row r="261" spans="1:14" s="2" customFormat="1" hidden="1">
      <c r="A261" s="44" t="s">
        <v>3751</v>
      </c>
      <c r="B261" s="137" t="str">
        <f t="shared" si="33"/>
        <v>!</v>
      </c>
      <c r="C261" s="50" t="s">
        <v>414</v>
      </c>
      <c r="D261" s="50" t="s">
        <v>414</v>
      </c>
      <c r="E261" s="146" t="s">
        <v>1964</v>
      </c>
      <c r="F261" s="147" t="s">
        <v>1965</v>
      </c>
      <c r="G261" s="126" t="s">
        <v>193</v>
      </c>
      <c r="H261" s="126" t="s">
        <v>193</v>
      </c>
      <c r="I261" s="126" t="s">
        <v>193</v>
      </c>
      <c r="J261" s="126" t="s">
        <v>193</v>
      </c>
      <c r="K261" s="53" t="s">
        <v>2424</v>
      </c>
      <c r="L261" s="53" t="s">
        <v>1966</v>
      </c>
      <c r="M261" s="122"/>
      <c r="N261" s="127"/>
    </row>
    <row r="262" spans="1:14">
      <c r="A262" s="455" t="s">
        <v>3751</v>
      </c>
      <c r="B262" s="137" t="str">
        <f t="shared" si="33"/>
        <v>!</v>
      </c>
      <c r="C262" s="356" t="str">
        <f>IF($C$259="x","+","")</f>
        <v/>
      </c>
      <c r="D262" s="356" t="str">
        <f t="shared" ref="D262:D263" si="38">IF($D$259="x","+","")</f>
        <v/>
      </c>
      <c r="E262" s="400" t="s">
        <v>3918</v>
      </c>
      <c r="F262" s="400" t="s">
        <v>3919</v>
      </c>
      <c r="G262" s="370" t="s">
        <v>2425</v>
      </c>
      <c r="H262" s="371"/>
      <c r="I262" s="370" t="str">
        <f t="shared" si="37"/>
        <v>CAH_SENIOR_VIT_TpsNor</v>
      </c>
      <c r="J262" s="370" t="s">
        <v>2390</v>
      </c>
      <c r="K262" s="370" t="s">
        <v>2424</v>
      </c>
      <c r="L262" s="370" t="s">
        <v>2426</v>
      </c>
      <c r="M262" s="372" t="s">
        <v>222</v>
      </c>
      <c r="N262" s="355" t="s">
        <v>222</v>
      </c>
    </row>
    <row r="263" spans="1:14">
      <c r="A263" s="455" t="s">
        <v>3751</v>
      </c>
      <c r="B263" s="137" t="str">
        <f t="shared" si="33"/>
        <v>!</v>
      </c>
      <c r="C263" s="356" t="str">
        <f>IF($C$259="x","+","")</f>
        <v/>
      </c>
      <c r="D263" s="356" t="str">
        <f t="shared" si="38"/>
        <v/>
      </c>
      <c r="E263" s="369" t="s">
        <v>3920</v>
      </c>
      <c r="F263" s="369" t="s">
        <v>3921</v>
      </c>
      <c r="G263" s="370" t="s">
        <v>2427</v>
      </c>
      <c r="H263" s="371"/>
      <c r="I263" s="370" t="str">
        <f t="shared" si="37"/>
        <v>CAH_SENIOR_VIT_TpsRap</v>
      </c>
      <c r="J263" s="370" t="s">
        <v>2390</v>
      </c>
      <c r="K263" s="370" t="s">
        <v>2424</v>
      </c>
      <c r="L263" s="370" t="s">
        <v>2428</v>
      </c>
      <c r="M263" s="372" t="s">
        <v>222</v>
      </c>
      <c r="N263" s="355" t="s">
        <v>222</v>
      </c>
    </row>
    <row r="264" spans="1:14" s="2" customFormat="1" hidden="1">
      <c r="A264" s="44" t="s">
        <v>3751</v>
      </c>
      <c r="B264" s="137" t="str">
        <f t="shared" si="33"/>
        <v>!</v>
      </c>
      <c r="C264" s="50" t="s">
        <v>414</v>
      </c>
      <c r="D264" s="50" t="s">
        <v>414</v>
      </c>
      <c r="E264" s="124" t="s">
        <v>2429</v>
      </c>
      <c r="F264" s="125" t="s">
        <v>2430</v>
      </c>
      <c r="G264" s="53" t="s">
        <v>2431</v>
      </c>
      <c r="H264" s="128"/>
      <c r="I264" s="53" t="str">
        <f t="shared" si="37"/>
        <v>CAH_SENIOR_VIT_TypSurf</v>
      </c>
      <c r="J264" s="53" t="s">
        <v>2390</v>
      </c>
      <c r="K264" s="126" t="s">
        <v>193</v>
      </c>
      <c r="L264" s="126" t="s">
        <v>193</v>
      </c>
      <c r="M264" s="122" t="s">
        <v>222</v>
      </c>
      <c r="N264" s="127"/>
    </row>
    <row r="265" spans="1:14" s="2" customFormat="1" hidden="1">
      <c r="A265" s="44" t="s">
        <v>3751</v>
      </c>
      <c r="B265" s="137" t="str">
        <f t="shared" si="33"/>
        <v>!</v>
      </c>
      <c r="C265" s="50" t="s">
        <v>414</v>
      </c>
      <c r="D265" s="50" t="s">
        <v>414</v>
      </c>
      <c r="E265" s="124" t="s">
        <v>2432</v>
      </c>
      <c r="F265" s="125" t="s">
        <v>3914</v>
      </c>
      <c r="G265" s="53" t="s">
        <v>2433</v>
      </c>
      <c r="H265" s="128"/>
      <c r="I265" s="53" t="str">
        <f t="shared" si="37"/>
        <v>CAH_SENIOR_VIT_CdPart</v>
      </c>
      <c r="J265" s="53"/>
      <c r="K265" s="126" t="s">
        <v>193</v>
      </c>
      <c r="L265" s="126" t="s">
        <v>193</v>
      </c>
      <c r="M265" s="122" t="s">
        <v>222</v>
      </c>
      <c r="N265" s="127"/>
    </row>
    <row r="266" spans="1:14" s="2" customFormat="1" ht="22.5" hidden="1">
      <c r="A266" s="44" t="s">
        <v>2072</v>
      </c>
      <c r="B266" s="137" t="str">
        <f t="shared" si="33"/>
        <v>-</v>
      </c>
      <c r="C266" s="50" t="s">
        <v>414</v>
      </c>
      <c r="D266" s="50" t="s">
        <v>414</v>
      </c>
      <c r="E266" s="54" t="s">
        <v>2434</v>
      </c>
      <c r="F266" s="62" t="s">
        <v>2435</v>
      </c>
      <c r="G266" s="53" t="s">
        <v>2436</v>
      </c>
      <c r="H266" s="128"/>
      <c r="I266" s="53" t="str">
        <f t="shared" si="37"/>
        <v>CAH_SENIOR_VIT_CdPart1 ; CAH_SENIOR_VIT_CdPart2 ; CAH_SENIOR_VIT_CdPart3 ; CAH_SENIOR_VIT_CdPart10 ; CAH_SENIOR_VIT_CdPart99</v>
      </c>
      <c r="J266" s="53"/>
      <c r="K266" s="126" t="s">
        <v>193</v>
      </c>
      <c r="L266" s="126" t="s">
        <v>193</v>
      </c>
      <c r="M266" s="122" t="s">
        <v>222</v>
      </c>
      <c r="N266" s="145"/>
    </row>
    <row r="267" spans="1:14" s="2" customFormat="1" hidden="1">
      <c r="A267" s="45" t="s">
        <v>3751</v>
      </c>
      <c r="B267" s="137" t="str">
        <f t="shared" si="33"/>
        <v>!</v>
      </c>
      <c r="C267" s="50" t="s">
        <v>414</v>
      </c>
      <c r="D267" s="50" t="s">
        <v>414</v>
      </c>
      <c r="E267" s="124" t="s">
        <v>2191</v>
      </c>
      <c r="F267" s="124" t="s">
        <v>3828</v>
      </c>
      <c r="G267" s="53" t="s">
        <v>2437</v>
      </c>
      <c r="H267" s="128"/>
      <c r="I267" s="53" t="str">
        <f t="shared" si="37"/>
        <v>CAH_SENIOR_VIT_Ok</v>
      </c>
      <c r="J267" s="53" t="s">
        <v>2390</v>
      </c>
      <c r="K267" s="126" t="s">
        <v>193</v>
      </c>
      <c r="L267" s="126" t="s">
        <v>193</v>
      </c>
      <c r="M267" s="122" t="s">
        <v>222</v>
      </c>
      <c r="N267" s="127"/>
    </row>
    <row r="268" spans="1:14">
      <c r="A268" s="60" t="s">
        <v>3751</v>
      </c>
      <c r="B268" s="137" t="str">
        <f t="shared" si="33"/>
        <v>!</v>
      </c>
      <c r="C268" s="356" t="str">
        <f t="shared" ref="C268:C283" si="39">IF($C$259="x","+","")</f>
        <v/>
      </c>
      <c r="D268" s="356" t="str">
        <f t="shared" ref="D268:D283" si="40">IF($D$259="x","+","")</f>
        <v/>
      </c>
      <c r="E268" s="369" t="s">
        <v>3829</v>
      </c>
      <c r="F268" s="369" t="s">
        <v>3830</v>
      </c>
      <c r="G268" s="370" t="s">
        <v>2438</v>
      </c>
      <c r="H268" s="371"/>
      <c r="I268" s="370" t="str">
        <f t="shared" si="37"/>
        <v>CAH_SENIOR_VIT_Passe</v>
      </c>
      <c r="J268" s="370" t="s">
        <v>2390</v>
      </c>
      <c r="K268" s="370" t="s">
        <v>2424</v>
      </c>
      <c r="L268" s="370" t="s">
        <v>2194</v>
      </c>
      <c r="M268" s="372"/>
      <c r="N268" s="355" t="s">
        <v>222</v>
      </c>
    </row>
    <row r="269" spans="1:14">
      <c r="A269" s="60" t="s">
        <v>3762</v>
      </c>
      <c r="B269" s="137" t="str">
        <f t="shared" si="33"/>
        <v>▫</v>
      </c>
      <c r="C269" s="356" t="str">
        <f t="shared" si="39"/>
        <v/>
      </c>
      <c r="D269" s="356" t="str">
        <f t="shared" si="40"/>
        <v/>
      </c>
      <c r="E269" s="375" t="s">
        <v>2195</v>
      </c>
      <c r="F269" s="375" t="s">
        <v>2196</v>
      </c>
      <c r="G269" s="370" t="s">
        <v>193</v>
      </c>
      <c r="H269" s="371"/>
      <c r="I269" s="370" t="str">
        <f t="shared" si="37"/>
        <v/>
      </c>
      <c r="J269" s="370"/>
      <c r="K269" s="370"/>
      <c r="L269" s="370"/>
      <c r="M269" s="372"/>
      <c r="N269" s="355" t="s">
        <v>222</v>
      </c>
    </row>
    <row r="270" spans="1:14">
      <c r="A270" s="457" t="s">
        <v>3906</v>
      </c>
      <c r="B270" s="137" t="str">
        <f t="shared" ref="B270:B300" si="41">IF(ISERROR(LOOKUP(A270,TABLE,SIGNE)),"",(LOOKUP(A270,TABLE,SIGNE)))</f>
        <v>!</v>
      </c>
      <c r="C270" s="356" t="str">
        <f t="shared" si="39"/>
        <v/>
      </c>
      <c r="D270" s="356" t="str">
        <f t="shared" si="40"/>
        <v/>
      </c>
      <c r="E270" s="392" t="s">
        <v>2197</v>
      </c>
      <c r="F270" s="392" t="s">
        <v>2198</v>
      </c>
      <c r="G270" s="370" t="s">
        <v>2439</v>
      </c>
      <c r="H270" s="371"/>
      <c r="I270" s="370" t="str">
        <f t="shared" si="37"/>
        <v>CAH_SENIOR_VIT_CndPart00</v>
      </c>
      <c r="J270" s="370" t="s">
        <v>2390</v>
      </c>
      <c r="K270" s="370" t="s">
        <v>2424</v>
      </c>
      <c r="L270" s="370" t="s">
        <v>2200</v>
      </c>
      <c r="M270" s="372"/>
      <c r="N270" s="355" t="s">
        <v>222</v>
      </c>
    </row>
    <row r="271" spans="1:14">
      <c r="A271" s="457" t="s">
        <v>3906</v>
      </c>
      <c r="B271" s="137" t="str">
        <f t="shared" si="41"/>
        <v>!</v>
      </c>
      <c r="C271" s="356" t="str">
        <f t="shared" si="39"/>
        <v/>
      </c>
      <c r="D271" s="356" t="str">
        <f t="shared" si="40"/>
        <v/>
      </c>
      <c r="E271" s="392" t="s">
        <v>2440</v>
      </c>
      <c r="F271" s="392" t="s">
        <v>2441</v>
      </c>
      <c r="G271" s="370" t="s">
        <v>2442</v>
      </c>
      <c r="H271" s="371"/>
      <c r="I271" s="370" t="str">
        <f t="shared" si="37"/>
        <v>CAH_SENIOR_VIT_CndPart10</v>
      </c>
      <c r="J271" s="370" t="s">
        <v>2390</v>
      </c>
      <c r="K271" s="370" t="s">
        <v>2424</v>
      </c>
      <c r="L271" s="370" t="s">
        <v>2204</v>
      </c>
      <c r="M271" s="372"/>
      <c r="N271" s="355" t="s">
        <v>222</v>
      </c>
    </row>
    <row r="272" spans="1:14">
      <c r="A272" s="457" t="s">
        <v>3906</v>
      </c>
      <c r="B272" s="137" t="str">
        <f t="shared" si="41"/>
        <v>!</v>
      </c>
      <c r="C272" s="356" t="str">
        <f t="shared" si="39"/>
        <v/>
      </c>
      <c r="D272" s="356" t="str">
        <f t="shared" si="40"/>
        <v/>
      </c>
      <c r="E272" s="392" t="s">
        <v>2443</v>
      </c>
      <c r="F272" s="392" t="s">
        <v>2444</v>
      </c>
      <c r="G272" s="370" t="s">
        <v>2445</v>
      </c>
      <c r="H272" s="371"/>
      <c r="I272" s="370" t="str">
        <f t="shared" si="37"/>
        <v>CAH_SENIOR_VIT_CndPart11</v>
      </c>
      <c r="J272" s="370" t="s">
        <v>2390</v>
      </c>
      <c r="K272" s="370" t="s">
        <v>2424</v>
      </c>
      <c r="L272" s="370" t="s">
        <v>2208</v>
      </c>
      <c r="M272" s="372"/>
      <c r="N272" s="355" t="s">
        <v>222</v>
      </c>
    </row>
    <row r="273" spans="1:14" ht="22.5">
      <c r="A273" s="457" t="s">
        <v>3906</v>
      </c>
      <c r="B273" s="137" t="str">
        <f t="shared" si="41"/>
        <v>!</v>
      </c>
      <c r="C273" s="356" t="str">
        <f t="shared" si="39"/>
        <v/>
      </c>
      <c r="D273" s="356" t="str">
        <f t="shared" si="40"/>
        <v/>
      </c>
      <c r="E273" s="392" t="s">
        <v>2408</v>
      </c>
      <c r="F273" s="392" t="s">
        <v>2409</v>
      </c>
      <c r="G273" s="370" t="s">
        <v>2446</v>
      </c>
      <c r="H273" s="371"/>
      <c r="I273" s="370" t="str">
        <f t="shared" si="37"/>
        <v>CAH_SENIOR_VIT_CndPart50</v>
      </c>
      <c r="J273" s="370" t="s">
        <v>2390</v>
      </c>
      <c r="K273" s="370" t="s">
        <v>2424</v>
      </c>
      <c r="L273" s="370" t="s">
        <v>2212</v>
      </c>
      <c r="M273" s="372"/>
      <c r="N273" s="355" t="s">
        <v>222</v>
      </c>
    </row>
    <row r="274" spans="1:14">
      <c r="A274" s="457" t="s">
        <v>3906</v>
      </c>
      <c r="B274" s="137" t="str">
        <f t="shared" si="41"/>
        <v>!</v>
      </c>
      <c r="C274" s="356" t="str">
        <f t="shared" si="39"/>
        <v/>
      </c>
      <c r="D274" s="356" t="str">
        <f t="shared" si="40"/>
        <v/>
      </c>
      <c r="E274" s="392" t="s">
        <v>2411</v>
      </c>
      <c r="F274" s="392" t="s">
        <v>2412</v>
      </c>
      <c r="G274" s="370" t="s">
        <v>2447</v>
      </c>
      <c r="H274" s="371"/>
      <c r="I274" s="370" t="str">
        <f t="shared" si="37"/>
        <v>CAH_SENIOR_VIT_CndPart55</v>
      </c>
      <c r="J274" s="370" t="s">
        <v>2390</v>
      </c>
      <c r="K274" s="370" t="s">
        <v>2424</v>
      </c>
      <c r="L274" s="370" t="s">
        <v>2416</v>
      </c>
      <c r="M274" s="372"/>
      <c r="N274" s="355" t="s">
        <v>222</v>
      </c>
    </row>
    <row r="275" spans="1:14">
      <c r="A275" s="457" t="s">
        <v>3906</v>
      </c>
      <c r="B275" s="137" t="str">
        <f t="shared" si="41"/>
        <v>!</v>
      </c>
      <c r="C275" s="356" t="str">
        <f t="shared" si="39"/>
        <v/>
      </c>
      <c r="D275" s="356" t="str">
        <f t="shared" si="40"/>
        <v/>
      </c>
      <c r="E275" s="392" t="s">
        <v>2205</v>
      </c>
      <c r="F275" s="392" t="s">
        <v>2206</v>
      </c>
      <c r="G275" s="370" t="s">
        <v>2448</v>
      </c>
      <c r="H275" s="371"/>
      <c r="I275" s="370" t="str">
        <f t="shared" si="37"/>
        <v>CAH_SENIOR_VIT_CndPart90</v>
      </c>
      <c r="J275" s="370" t="s">
        <v>2390</v>
      </c>
      <c r="K275" s="370" t="s">
        <v>2424</v>
      </c>
      <c r="L275" s="370" t="s">
        <v>2449</v>
      </c>
      <c r="M275" s="372"/>
      <c r="N275" s="355" t="s">
        <v>222</v>
      </c>
    </row>
    <row r="276" spans="1:14">
      <c r="A276" s="457" t="s">
        <v>3906</v>
      </c>
      <c r="B276" s="137" t="str">
        <f t="shared" si="41"/>
        <v>!</v>
      </c>
      <c r="C276" s="356" t="str">
        <f t="shared" si="39"/>
        <v/>
      </c>
      <c r="D276" s="356" t="str">
        <f t="shared" si="40"/>
        <v/>
      </c>
      <c r="E276" s="392" t="s">
        <v>2209</v>
      </c>
      <c r="F276" s="392" t="s">
        <v>2210</v>
      </c>
      <c r="G276" s="370" t="s">
        <v>2450</v>
      </c>
      <c r="H276" s="371"/>
      <c r="I276" s="370" t="str">
        <f t="shared" si="37"/>
        <v>CAH_SENIOR_VIT_CndPart99</v>
      </c>
      <c r="J276" s="370" t="s">
        <v>2390</v>
      </c>
      <c r="K276" s="370" t="s">
        <v>2424</v>
      </c>
      <c r="L276" s="370" t="s">
        <v>2451</v>
      </c>
      <c r="M276" s="372"/>
      <c r="N276" s="355" t="s">
        <v>222</v>
      </c>
    </row>
    <row r="277" spans="1:14">
      <c r="A277" s="457" t="s">
        <v>3762</v>
      </c>
      <c r="B277" s="137" t="str">
        <f t="shared" si="41"/>
        <v>▫</v>
      </c>
      <c r="C277" s="356" t="str">
        <f t="shared" si="39"/>
        <v/>
      </c>
      <c r="D277" s="356" t="str">
        <f t="shared" si="40"/>
        <v/>
      </c>
      <c r="E277" s="375" t="s">
        <v>2452</v>
      </c>
      <c r="F277" s="375" t="s">
        <v>2214</v>
      </c>
      <c r="G277" s="370" t="s">
        <v>2453</v>
      </c>
      <c r="H277" s="371"/>
      <c r="I277" s="370" t="str">
        <f t="shared" si="37"/>
        <v>CAH_SENIOR_VIT_MotifNon</v>
      </c>
      <c r="J277" s="370" t="s">
        <v>2390</v>
      </c>
      <c r="K277" s="370" t="s">
        <v>2424</v>
      </c>
      <c r="L277" s="370" t="s">
        <v>2388</v>
      </c>
      <c r="M277" s="372"/>
      <c r="N277" s="355" t="s">
        <v>222</v>
      </c>
    </row>
    <row r="278" spans="1:14">
      <c r="A278" s="457" t="s">
        <v>3906</v>
      </c>
      <c r="B278" s="137" t="str">
        <f t="shared" si="41"/>
        <v>!</v>
      </c>
      <c r="C278" s="356" t="str">
        <f t="shared" si="39"/>
        <v/>
      </c>
      <c r="D278" s="356" t="str">
        <f t="shared" si="40"/>
        <v/>
      </c>
      <c r="E278" s="393" t="s">
        <v>2217</v>
      </c>
      <c r="F278" s="393" t="s">
        <v>2218</v>
      </c>
      <c r="G278" s="370" t="s">
        <v>193</v>
      </c>
      <c r="H278" s="371"/>
      <c r="I278" s="370" t="str">
        <f t="shared" si="37"/>
        <v/>
      </c>
      <c r="J278" s="370"/>
      <c r="K278" s="394"/>
      <c r="L278" s="370"/>
      <c r="M278" s="372"/>
      <c r="N278" s="355" t="s">
        <v>222</v>
      </c>
    </row>
    <row r="279" spans="1:14">
      <c r="A279" s="457" t="s">
        <v>3906</v>
      </c>
      <c r="B279" s="137" t="str">
        <f t="shared" si="41"/>
        <v>!</v>
      </c>
      <c r="C279" s="356" t="str">
        <f t="shared" si="39"/>
        <v/>
      </c>
      <c r="D279" s="356" t="str">
        <f t="shared" si="40"/>
        <v/>
      </c>
      <c r="E279" s="393" t="s">
        <v>2219</v>
      </c>
      <c r="F279" s="393" t="s">
        <v>2220</v>
      </c>
      <c r="G279" s="370" t="s">
        <v>193</v>
      </c>
      <c r="H279" s="371"/>
      <c r="I279" s="370" t="str">
        <f t="shared" si="37"/>
        <v/>
      </c>
      <c r="J279" s="370"/>
      <c r="K279" s="394"/>
      <c r="L279" s="370"/>
      <c r="M279" s="372"/>
      <c r="N279" s="355" t="s">
        <v>222</v>
      </c>
    </row>
    <row r="280" spans="1:14">
      <c r="A280" s="457" t="s">
        <v>3906</v>
      </c>
      <c r="B280" s="137" t="str">
        <f t="shared" si="41"/>
        <v>!</v>
      </c>
      <c r="C280" s="356" t="str">
        <f t="shared" si="39"/>
        <v/>
      </c>
      <c r="D280" s="356" t="str">
        <f t="shared" si="40"/>
        <v/>
      </c>
      <c r="E280" s="393" t="s">
        <v>2205</v>
      </c>
      <c r="F280" s="393" t="s">
        <v>2221</v>
      </c>
      <c r="G280" s="370" t="s">
        <v>193</v>
      </c>
      <c r="H280" s="371"/>
      <c r="I280" s="370" t="str">
        <f t="shared" si="37"/>
        <v/>
      </c>
      <c r="J280" s="370"/>
      <c r="K280" s="394"/>
      <c r="L280" s="370"/>
      <c r="M280" s="372"/>
      <c r="N280" s="355" t="s">
        <v>222</v>
      </c>
    </row>
    <row r="281" spans="1:14">
      <c r="A281" s="457" t="s">
        <v>3906</v>
      </c>
      <c r="B281" s="137" t="str">
        <f t="shared" si="41"/>
        <v>!</v>
      </c>
      <c r="C281" s="356" t="str">
        <f t="shared" si="39"/>
        <v/>
      </c>
      <c r="D281" s="356" t="str">
        <f t="shared" si="40"/>
        <v/>
      </c>
      <c r="E281" s="393" t="s">
        <v>2222</v>
      </c>
      <c r="F281" s="393" t="s">
        <v>3833</v>
      </c>
      <c r="G281" s="370" t="s">
        <v>193</v>
      </c>
      <c r="H281" s="371"/>
      <c r="I281" s="370" t="str">
        <f t="shared" si="37"/>
        <v/>
      </c>
      <c r="J281" s="370"/>
      <c r="K281" s="394"/>
      <c r="L281" s="370"/>
      <c r="M281" s="372"/>
      <c r="N281" s="355" t="s">
        <v>222</v>
      </c>
    </row>
    <row r="282" spans="1:14">
      <c r="A282" s="457" t="s">
        <v>3906</v>
      </c>
      <c r="B282" s="137" t="str">
        <f t="shared" si="41"/>
        <v>!</v>
      </c>
      <c r="C282" s="356" t="str">
        <f t="shared" si="39"/>
        <v/>
      </c>
      <c r="D282" s="356" t="str">
        <f t="shared" si="40"/>
        <v/>
      </c>
      <c r="E282" s="393" t="s">
        <v>2454</v>
      </c>
      <c r="F282" s="393" t="s">
        <v>2455</v>
      </c>
      <c r="G282" s="370" t="s">
        <v>193</v>
      </c>
      <c r="H282" s="371"/>
      <c r="I282" s="370" t="str">
        <f t="shared" si="37"/>
        <v/>
      </c>
      <c r="J282" s="370"/>
      <c r="K282" s="394"/>
      <c r="L282" s="370"/>
      <c r="M282" s="372"/>
      <c r="N282" s="355" t="s">
        <v>222</v>
      </c>
    </row>
    <row r="283" spans="1:14">
      <c r="A283" s="457" t="s">
        <v>3906</v>
      </c>
      <c r="B283" s="137" t="str">
        <f t="shared" si="41"/>
        <v>!</v>
      </c>
      <c r="C283" s="356" t="str">
        <f t="shared" si="39"/>
        <v/>
      </c>
      <c r="D283" s="356" t="str">
        <f t="shared" si="40"/>
        <v/>
      </c>
      <c r="E283" s="393" t="s">
        <v>2209</v>
      </c>
      <c r="F283" s="393" t="s">
        <v>266</v>
      </c>
      <c r="G283" s="370" t="s">
        <v>193</v>
      </c>
      <c r="H283" s="371"/>
      <c r="I283" s="370" t="str">
        <f t="shared" si="37"/>
        <v/>
      </c>
      <c r="J283" s="370"/>
      <c r="K283" s="394"/>
      <c r="L283" s="370"/>
      <c r="M283" s="372"/>
      <c r="N283" s="355" t="s">
        <v>222</v>
      </c>
    </row>
    <row r="284" spans="1:14" s="407" customFormat="1" ht="15.75">
      <c r="A284" s="56" t="s">
        <v>3796</v>
      </c>
      <c r="B284" s="135" t="str">
        <f t="shared" si="41"/>
        <v>▫</v>
      </c>
      <c r="C284" s="359"/>
      <c r="D284" s="359"/>
      <c r="E284" s="373" t="s">
        <v>2456</v>
      </c>
      <c r="F284" s="373" t="s">
        <v>2457</v>
      </c>
      <c r="G284" s="373" t="s">
        <v>193</v>
      </c>
      <c r="H284" s="373" t="s">
        <v>193</v>
      </c>
      <c r="I284" s="373" t="s">
        <v>193</v>
      </c>
      <c r="J284" s="373" t="s">
        <v>193</v>
      </c>
      <c r="K284" s="373"/>
      <c r="L284" s="373"/>
      <c r="M284" s="374"/>
      <c r="N284" s="158" t="s">
        <v>222</v>
      </c>
    </row>
    <row r="285" spans="1:14" s="2" customFormat="1" hidden="1">
      <c r="A285" s="45" t="s">
        <v>3751</v>
      </c>
      <c r="B285" s="137" t="str">
        <f t="shared" si="41"/>
        <v>!</v>
      </c>
      <c r="C285" s="50" t="s">
        <v>414</v>
      </c>
      <c r="D285" s="50" t="s">
        <v>414</v>
      </c>
      <c r="E285" s="146" t="s">
        <v>1955</v>
      </c>
      <c r="F285" s="147" t="s">
        <v>1956</v>
      </c>
      <c r="G285" s="53" t="s">
        <v>1957</v>
      </c>
      <c r="H285" s="128"/>
      <c r="I285" s="53" t="str">
        <f t="shared" si="37"/>
        <v>CAH_SENIOR_id</v>
      </c>
      <c r="J285" s="53" t="s">
        <v>2047</v>
      </c>
      <c r="K285" s="53" t="s">
        <v>2458</v>
      </c>
      <c r="L285" s="53" t="s">
        <v>1960</v>
      </c>
      <c r="M285" s="122"/>
      <c r="N285" s="127"/>
    </row>
    <row r="286" spans="1:14" s="2" customFormat="1" hidden="1">
      <c r="A286" s="45" t="s">
        <v>3751</v>
      </c>
      <c r="B286" s="137" t="str">
        <f t="shared" si="41"/>
        <v>!</v>
      </c>
      <c r="C286" s="50" t="s">
        <v>414</v>
      </c>
      <c r="D286" s="50" t="s">
        <v>414</v>
      </c>
      <c r="E286" s="146" t="s">
        <v>1964</v>
      </c>
      <c r="F286" s="147" t="s">
        <v>1965</v>
      </c>
      <c r="G286" s="126" t="s">
        <v>193</v>
      </c>
      <c r="H286" s="126" t="s">
        <v>193</v>
      </c>
      <c r="I286" s="126" t="s">
        <v>193</v>
      </c>
      <c r="J286" s="126" t="s">
        <v>193</v>
      </c>
      <c r="K286" s="53" t="s">
        <v>2458</v>
      </c>
      <c r="L286" s="53" t="s">
        <v>1966</v>
      </c>
      <c r="M286" s="122"/>
      <c r="N286" s="127"/>
    </row>
    <row r="287" spans="1:14" ht="15.75">
      <c r="A287" s="60" t="s">
        <v>3922</v>
      </c>
      <c r="B287" s="135" t="str">
        <f t="shared" si="41"/>
        <v>▫</v>
      </c>
      <c r="C287" s="356" t="str">
        <f>IF($C$284="x","x","")</f>
        <v/>
      </c>
      <c r="D287" s="356" t="str">
        <f>IF($D$284="x","x","")</f>
        <v/>
      </c>
      <c r="E287" s="397" t="s">
        <v>2459</v>
      </c>
      <c r="F287" s="397" t="s">
        <v>2460</v>
      </c>
      <c r="G287" s="370" t="s">
        <v>193</v>
      </c>
      <c r="H287" s="371"/>
      <c r="I287" s="370" t="str">
        <f t="shared" si="37"/>
        <v/>
      </c>
      <c r="J287" s="370"/>
      <c r="K287" s="370"/>
      <c r="L287" s="370"/>
      <c r="M287" s="372" t="s">
        <v>222</v>
      </c>
      <c r="N287" s="355" t="s">
        <v>222</v>
      </c>
    </row>
    <row r="288" spans="1:14" s="2" customFormat="1" hidden="1">
      <c r="A288" s="45" t="s">
        <v>3751</v>
      </c>
      <c r="B288" s="137" t="str">
        <f t="shared" si="41"/>
        <v>!</v>
      </c>
      <c r="C288" s="50" t="s">
        <v>414</v>
      </c>
      <c r="D288" s="50" t="s">
        <v>414</v>
      </c>
      <c r="E288" s="146" t="s">
        <v>2461</v>
      </c>
      <c r="F288" s="147" t="s">
        <v>2462</v>
      </c>
      <c r="G288" s="53" t="s">
        <v>193</v>
      </c>
      <c r="H288" s="128"/>
      <c r="I288" s="53" t="str">
        <f t="shared" si="37"/>
        <v/>
      </c>
      <c r="J288" s="53"/>
      <c r="K288" s="53"/>
      <c r="L288" s="53"/>
      <c r="M288" s="122" t="s">
        <v>222</v>
      </c>
      <c r="N288" s="127" t="s">
        <v>222</v>
      </c>
    </row>
    <row r="289" spans="1:14">
      <c r="A289" s="60" t="s">
        <v>3751</v>
      </c>
      <c r="B289" s="137" t="str">
        <f t="shared" si="41"/>
        <v>!</v>
      </c>
      <c r="C289" s="356" t="str">
        <f t="shared" ref="C289:C305" si="42">IF($C$284="x","+","")</f>
        <v/>
      </c>
      <c r="D289" s="356" t="str">
        <f t="shared" ref="D289:D324" si="43">IF($D$284="x","+","")</f>
        <v/>
      </c>
      <c r="E289" s="400" t="s">
        <v>4324</v>
      </c>
      <c r="F289" s="400" t="s">
        <v>4325</v>
      </c>
      <c r="G289" s="370" t="s">
        <v>2463</v>
      </c>
      <c r="H289" s="371"/>
      <c r="I289" s="370" t="str">
        <f t="shared" si="37"/>
        <v>CAH_SENIOR_LEXA_Mn1Tot</v>
      </c>
      <c r="J289" s="370" t="s">
        <v>2047</v>
      </c>
      <c r="K289" s="370" t="s">
        <v>2458</v>
      </c>
      <c r="L289" s="370" t="s">
        <v>2464</v>
      </c>
      <c r="M289" s="372" t="s">
        <v>222</v>
      </c>
      <c r="N289" s="355" t="s">
        <v>222</v>
      </c>
    </row>
    <row r="290" spans="1:14">
      <c r="A290" s="60" t="s">
        <v>3751</v>
      </c>
      <c r="B290" s="137" t="str">
        <f t="shared" si="41"/>
        <v>!</v>
      </c>
      <c r="C290" s="356" t="str">
        <f t="shared" si="42"/>
        <v/>
      </c>
      <c r="D290" s="356" t="str">
        <f t="shared" si="43"/>
        <v/>
      </c>
      <c r="E290" s="400" t="s">
        <v>3923</v>
      </c>
      <c r="F290" s="400" t="s">
        <v>3924</v>
      </c>
      <c r="G290" s="370" t="s">
        <v>2465</v>
      </c>
      <c r="H290" s="371"/>
      <c r="I290" s="370" t="str">
        <f t="shared" si="37"/>
        <v>CAH_SENIOR_LEXA_Mn1Rep</v>
      </c>
      <c r="J290" s="370" t="s">
        <v>2047</v>
      </c>
      <c r="K290" s="370" t="s">
        <v>2458</v>
      </c>
      <c r="L290" s="370" t="s">
        <v>2466</v>
      </c>
      <c r="M290" s="372" t="s">
        <v>222</v>
      </c>
      <c r="N290" s="355" t="s">
        <v>222</v>
      </c>
    </row>
    <row r="291" spans="1:14">
      <c r="A291" s="60" t="s">
        <v>3751</v>
      </c>
      <c r="B291" s="137" t="str">
        <f t="shared" si="41"/>
        <v>!</v>
      </c>
      <c r="C291" s="356" t="str">
        <f t="shared" si="42"/>
        <v/>
      </c>
      <c r="D291" s="356" t="str">
        <f t="shared" si="43"/>
        <v/>
      </c>
      <c r="E291" s="400" t="s">
        <v>4326</v>
      </c>
      <c r="F291" s="400" t="s">
        <v>4327</v>
      </c>
      <c r="G291" s="370" t="s">
        <v>2467</v>
      </c>
      <c r="H291" s="371"/>
      <c r="I291" s="370" t="str">
        <f t="shared" si="37"/>
        <v>CAH_SENIOR_LEXA_Mn1Err</v>
      </c>
      <c r="J291" s="370" t="s">
        <v>2047</v>
      </c>
      <c r="K291" s="370" t="s">
        <v>2458</v>
      </c>
      <c r="L291" s="370" t="s">
        <v>2468</v>
      </c>
      <c r="M291" s="372" t="s">
        <v>222</v>
      </c>
      <c r="N291" s="355" t="s">
        <v>222</v>
      </c>
    </row>
    <row r="292" spans="1:14">
      <c r="A292" s="60" t="s">
        <v>3751</v>
      </c>
      <c r="B292" s="137" t="str">
        <f t="shared" si="41"/>
        <v>!</v>
      </c>
      <c r="C292" s="356" t="str">
        <f t="shared" si="42"/>
        <v/>
      </c>
      <c r="D292" s="356" t="str">
        <f t="shared" si="43"/>
        <v/>
      </c>
      <c r="E292" s="400" t="s">
        <v>3925</v>
      </c>
      <c r="F292" s="400" t="s">
        <v>3926</v>
      </c>
      <c r="G292" s="370" t="s">
        <v>2469</v>
      </c>
      <c r="H292" s="371"/>
      <c r="I292" s="370" t="str">
        <f t="shared" si="37"/>
        <v>CAH_SENIOR_LEXA_Mn1Sco</v>
      </c>
      <c r="J292" s="370" t="s">
        <v>2047</v>
      </c>
      <c r="K292" s="370" t="s">
        <v>2458</v>
      </c>
      <c r="L292" s="370" t="s">
        <v>2470</v>
      </c>
      <c r="M292" s="372" t="s">
        <v>222</v>
      </c>
      <c r="N292" s="355" t="s">
        <v>222</v>
      </c>
    </row>
    <row r="293" spans="1:14" s="2" customFormat="1" hidden="1">
      <c r="A293" s="45" t="s">
        <v>3751</v>
      </c>
      <c r="B293" s="137" t="str">
        <f t="shared" si="41"/>
        <v>!</v>
      </c>
      <c r="C293" s="50" t="s">
        <v>414</v>
      </c>
      <c r="D293" s="50" t="s">
        <v>414</v>
      </c>
      <c r="E293" s="124" t="s">
        <v>2191</v>
      </c>
      <c r="F293" s="124" t="s">
        <v>3828</v>
      </c>
      <c r="G293" s="53" t="s">
        <v>2471</v>
      </c>
      <c r="H293" s="128"/>
      <c r="I293" s="53" t="str">
        <f t="shared" si="37"/>
        <v>CAH_SENIOR_LEXA_Ok</v>
      </c>
      <c r="J293" s="53" t="s">
        <v>2047</v>
      </c>
      <c r="K293" s="126" t="s">
        <v>193</v>
      </c>
      <c r="L293" s="126" t="s">
        <v>193</v>
      </c>
      <c r="M293" s="122" t="s">
        <v>222</v>
      </c>
      <c r="N293" s="127"/>
    </row>
    <row r="294" spans="1:14">
      <c r="A294" s="60" t="s">
        <v>3751</v>
      </c>
      <c r="B294" s="137" t="str">
        <f t="shared" si="41"/>
        <v>!</v>
      </c>
      <c r="C294" s="356" t="str">
        <f t="shared" si="42"/>
        <v/>
      </c>
      <c r="D294" s="356" t="str">
        <f t="shared" si="43"/>
        <v/>
      </c>
      <c r="E294" s="369" t="s">
        <v>3916</v>
      </c>
      <c r="F294" s="369" t="s">
        <v>3917</v>
      </c>
      <c r="G294" s="370" t="s">
        <v>2472</v>
      </c>
      <c r="H294" s="371"/>
      <c r="I294" s="370" t="str">
        <f t="shared" si="37"/>
        <v>CAH_SENIOR_LEXA_Passe</v>
      </c>
      <c r="J294" s="370" t="s">
        <v>2047</v>
      </c>
      <c r="K294" s="370" t="s">
        <v>2458</v>
      </c>
      <c r="L294" s="370" t="s">
        <v>2337</v>
      </c>
      <c r="M294" s="372"/>
      <c r="N294" s="355" t="s">
        <v>222</v>
      </c>
    </row>
    <row r="295" spans="1:14">
      <c r="A295" s="60" t="s">
        <v>3762</v>
      </c>
      <c r="B295" s="137" t="str">
        <f t="shared" si="41"/>
        <v>▫</v>
      </c>
      <c r="C295" s="356" t="str">
        <f t="shared" si="42"/>
        <v/>
      </c>
      <c r="D295" s="356" t="str">
        <f t="shared" si="43"/>
        <v/>
      </c>
      <c r="E295" s="375" t="s">
        <v>2405</v>
      </c>
      <c r="F295" s="375" t="s">
        <v>2406</v>
      </c>
      <c r="G295" s="370" t="s">
        <v>193</v>
      </c>
      <c r="H295" s="371"/>
      <c r="I295" s="370" t="str">
        <f t="shared" si="37"/>
        <v/>
      </c>
      <c r="J295" s="370"/>
      <c r="K295" s="370" t="s">
        <v>2458</v>
      </c>
      <c r="L295" s="383" t="s">
        <v>193</v>
      </c>
      <c r="M295" s="372"/>
      <c r="N295" s="355" t="s">
        <v>222</v>
      </c>
    </row>
    <row r="296" spans="1:14">
      <c r="A296" s="457" t="s">
        <v>3906</v>
      </c>
      <c r="B296" s="137" t="str">
        <f t="shared" si="41"/>
        <v>!</v>
      </c>
      <c r="C296" s="356" t="str">
        <f t="shared" si="42"/>
        <v/>
      </c>
      <c r="D296" s="356" t="str">
        <f t="shared" si="43"/>
        <v/>
      </c>
      <c r="E296" s="392" t="s">
        <v>2197</v>
      </c>
      <c r="F296" s="392" t="s">
        <v>2198</v>
      </c>
      <c r="G296" s="370" t="s">
        <v>2473</v>
      </c>
      <c r="H296" s="371"/>
      <c r="I296" s="370" t="str">
        <f t="shared" si="37"/>
        <v>CAH_SENIOR_LEXA_CndPart00</v>
      </c>
      <c r="J296" s="370" t="s">
        <v>2047</v>
      </c>
      <c r="K296" s="370" t="s">
        <v>2458</v>
      </c>
      <c r="L296" s="370" t="s">
        <v>2339</v>
      </c>
      <c r="M296" s="372"/>
      <c r="N296" s="355" t="s">
        <v>222</v>
      </c>
    </row>
    <row r="297" spans="1:14" ht="22.5">
      <c r="A297" s="457" t="s">
        <v>3906</v>
      </c>
      <c r="B297" s="137" t="str">
        <f t="shared" si="41"/>
        <v>!</v>
      </c>
      <c r="C297" s="356" t="str">
        <f t="shared" si="42"/>
        <v/>
      </c>
      <c r="D297" s="356" t="str">
        <f t="shared" si="43"/>
        <v/>
      </c>
      <c r="E297" s="392" t="s">
        <v>2201</v>
      </c>
      <c r="F297" s="392" t="s">
        <v>2202</v>
      </c>
      <c r="G297" s="370" t="s">
        <v>2474</v>
      </c>
      <c r="H297" s="371"/>
      <c r="I297" s="370" t="str">
        <f t="shared" si="37"/>
        <v>CAH_SENIOR_LEXA_CndPart59</v>
      </c>
      <c r="J297" s="370" t="s">
        <v>2047</v>
      </c>
      <c r="K297" s="370" t="s">
        <v>2458</v>
      </c>
      <c r="L297" s="370" t="s">
        <v>2341</v>
      </c>
      <c r="M297" s="372"/>
      <c r="N297" s="355" t="s">
        <v>222</v>
      </c>
    </row>
    <row r="298" spans="1:14">
      <c r="A298" s="457" t="s">
        <v>3906</v>
      </c>
      <c r="B298" s="137" t="str">
        <f t="shared" si="41"/>
        <v>!</v>
      </c>
      <c r="C298" s="356" t="str">
        <f t="shared" si="42"/>
        <v/>
      </c>
      <c r="D298" s="356" t="str">
        <f t="shared" si="43"/>
        <v/>
      </c>
      <c r="E298" s="392" t="s">
        <v>2205</v>
      </c>
      <c r="F298" s="392" t="s">
        <v>2206</v>
      </c>
      <c r="G298" s="370" t="s">
        <v>2475</v>
      </c>
      <c r="H298" s="371"/>
      <c r="I298" s="370" t="str">
        <f t="shared" si="37"/>
        <v>CAH_SENIOR_LEXA_CndPart90</v>
      </c>
      <c r="J298" s="370" t="s">
        <v>2047</v>
      </c>
      <c r="K298" s="370" t="s">
        <v>2458</v>
      </c>
      <c r="L298" s="370" t="s">
        <v>2343</v>
      </c>
      <c r="M298" s="372"/>
      <c r="N298" s="355" t="s">
        <v>222</v>
      </c>
    </row>
    <row r="299" spans="1:14">
      <c r="A299" s="457" t="s">
        <v>3906</v>
      </c>
      <c r="B299" s="137" t="str">
        <f t="shared" si="41"/>
        <v>!</v>
      </c>
      <c r="C299" s="356" t="str">
        <f t="shared" si="42"/>
        <v/>
      </c>
      <c r="D299" s="356" t="str">
        <f t="shared" si="43"/>
        <v/>
      </c>
      <c r="E299" s="392" t="s">
        <v>2209</v>
      </c>
      <c r="F299" s="392" t="s">
        <v>2210</v>
      </c>
      <c r="G299" s="370" t="s">
        <v>2476</v>
      </c>
      <c r="H299" s="371"/>
      <c r="I299" s="370" t="str">
        <f t="shared" si="37"/>
        <v>CAH_SENIOR_LEXA_CndPart99</v>
      </c>
      <c r="J299" s="370" t="s">
        <v>2047</v>
      </c>
      <c r="K299" s="370" t="s">
        <v>2458</v>
      </c>
      <c r="L299" s="370" t="s">
        <v>2345</v>
      </c>
      <c r="M299" s="372"/>
      <c r="N299" s="355" t="s">
        <v>222</v>
      </c>
    </row>
    <row r="300" spans="1:14">
      <c r="A300" s="457" t="s">
        <v>3762</v>
      </c>
      <c r="B300" s="137" t="str">
        <f t="shared" si="41"/>
        <v>▫</v>
      </c>
      <c r="C300" s="356" t="str">
        <f t="shared" si="42"/>
        <v/>
      </c>
      <c r="D300" s="356" t="str">
        <f t="shared" si="43"/>
        <v/>
      </c>
      <c r="E300" s="375" t="s">
        <v>2417</v>
      </c>
      <c r="F300" s="375" t="s">
        <v>3927</v>
      </c>
      <c r="G300" s="370" t="s">
        <v>2477</v>
      </c>
      <c r="H300" s="371"/>
      <c r="I300" s="370" t="str">
        <f t="shared" si="37"/>
        <v>CAH_SENIOR_LEXA_MotifNon</v>
      </c>
      <c r="J300" s="370" t="s">
        <v>2047</v>
      </c>
      <c r="K300" s="370" t="s">
        <v>2458</v>
      </c>
      <c r="L300" s="370" t="s">
        <v>2478</v>
      </c>
      <c r="M300" s="372"/>
      <c r="N300" s="355" t="s">
        <v>222</v>
      </c>
    </row>
    <row r="301" spans="1:14">
      <c r="A301" s="457"/>
      <c r="B301" s="137"/>
      <c r="C301" s="356" t="str">
        <f t="shared" si="42"/>
        <v/>
      </c>
      <c r="D301" s="356" t="str">
        <f t="shared" si="43"/>
        <v/>
      </c>
      <c r="E301" s="393" t="s">
        <v>2217</v>
      </c>
      <c r="F301" s="393" t="s">
        <v>2218</v>
      </c>
      <c r="G301" s="370" t="s">
        <v>193</v>
      </c>
      <c r="H301" s="371"/>
      <c r="I301" s="370" t="str">
        <f t="shared" si="37"/>
        <v/>
      </c>
      <c r="J301" s="370"/>
      <c r="K301" s="394"/>
      <c r="L301" s="370"/>
      <c r="M301" s="372"/>
      <c r="N301" s="355" t="s">
        <v>222</v>
      </c>
    </row>
    <row r="302" spans="1:14">
      <c r="A302" s="457"/>
      <c r="B302" s="137"/>
      <c r="C302" s="356" t="str">
        <f t="shared" si="42"/>
        <v/>
      </c>
      <c r="D302" s="356" t="str">
        <f t="shared" si="43"/>
        <v/>
      </c>
      <c r="E302" s="393" t="s">
        <v>3831</v>
      </c>
      <c r="F302" s="393" t="s">
        <v>3832</v>
      </c>
      <c r="G302" s="370"/>
      <c r="H302" s="371"/>
      <c r="I302" s="370"/>
      <c r="J302" s="370"/>
      <c r="K302" s="370"/>
      <c r="L302" s="370"/>
      <c r="M302" s="372"/>
      <c r="N302" s="355" t="s">
        <v>222</v>
      </c>
    </row>
    <row r="303" spans="1:14">
      <c r="A303" s="457" t="s">
        <v>3906</v>
      </c>
      <c r="B303" s="137" t="str">
        <f t="shared" ref="B303:B324" si="44">IF(ISERROR(LOOKUP(A303,TABLE,SIGNE)),"",(LOOKUP(A303,TABLE,SIGNE)))</f>
        <v>!</v>
      </c>
      <c r="C303" s="356" t="str">
        <f t="shared" si="42"/>
        <v/>
      </c>
      <c r="D303" s="356" t="str">
        <f t="shared" si="43"/>
        <v/>
      </c>
      <c r="E303" s="393" t="s">
        <v>2219</v>
      </c>
      <c r="F303" s="393" t="s">
        <v>2220</v>
      </c>
      <c r="G303" s="370" t="s">
        <v>193</v>
      </c>
      <c r="H303" s="371"/>
      <c r="I303" s="370" t="str">
        <f t="shared" si="37"/>
        <v/>
      </c>
      <c r="J303" s="370"/>
      <c r="K303" s="394"/>
      <c r="L303" s="370"/>
      <c r="M303" s="372"/>
      <c r="N303" s="355" t="s">
        <v>222</v>
      </c>
    </row>
    <row r="304" spans="1:14">
      <c r="A304" s="457" t="s">
        <v>3906</v>
      </c>
      <c r="B304" s="137" t="str">
        <f t="shared" si="44"/>
        <v>!</v>
      </c>
      <c r="C304" s="356" t="str">
        <f t="shared" si="42"/>
        <v/>
      </c>
      <c r="D304" s="356" t="str">
        <f t="shared" si="43"/>
        <v/>
      </c>
      <c r="E304" s="393" t="s">
        <v>2420</v>
      </c>
      <c r="F304" s="393" t="s">
        <v>2421</v>
      </c>
      <c r="G304" s="370" t="s">
        <v>193</v>
      </c>
      <c r="H304" s="371"/>
      <c r="I304" s="370" t="str">
        <f t="shared" si="37"/>
        <v/>
      </c>
      <c r="J304" s="370"/>
      <c r="K304" s="394"/>
      <c r="L304" s="370"/>
      <c r="M304" s="372"/>
      <c r="N304" s="355" t="s">
        <v>222</v>
      </c>
    </row>
    <row r="305" spans="1:14">
      <c r="A305" s="457" t="s">
        <v>3906</v>
      </c>
      <c r="B305" s="137" t="str">
        <f t="shared" si="44"/>
        <v>!</v>
      </c>
      <c r="C305" s="356" t="str">
        <f t="shared" si="42"/>
        <v/>
      </c>
      <c r="D305" s="356" t="str">
        <f t="shared" si="43"/>
        <v/>
      </c>
      <c r="E305" s="393" t="s">
        <v>2209</v>
      </c>
      <c r="F305" s="393" t="s">
        <v>266</v>
      </c>
      <c r="G305" s="370" t="s">
        <v>193</v>
      </c>
      <c r="H305" s="371"/>
      <c r="I305" s="370" t="str">
        <f t="shared" si="37"/>
        <v/>
      </c>
      <c r="J305" s="370"/>
      <c r="K305" s="394"/>
      <c r="L305" s="370"/>
      <c r="M305" s="372"/>
      <c r="N305" s="355" t="s">
        <v>222</v>
      </c>
    </row>
    <row r="306" spans="1:14" ht="15.75">
      <c r="A306" s="60" t="s">
        <v>3922</v>
      </c>
      <c r="B306" s="135" t="str">
        <f t="shared" si="44"/>
        <v>▫</v>
      </c>
      <c r="C306" s="356" t="str">
        <f>IF($C$284="x","x","")</f>
        <v/>
      </c>
      <c r="D306" s="356" t="str">
        <f>IF($D$284="x","x","")</f>
        <v/>
      </c>
      <c r="E306" s="397" t="s">
        <v>2479</v>
      </c>
      <c r="F306" s="397" t="s">
        <v>2480</v>
      </c>
      <c r="G306" s="370" t="s">
        <v>193</v>
      </c>
      <c r="H306" s="371"/>
      <c r="I306" s="370" t="str">
        <f t="shared" si="37"/>
        <v/>
      </c>
      <c r="J306" s="370"/>
      <c r="K306" s="401"/>
      <c r="L306" s="370"/>
      <c r="M306" s="372" t="s">
        <v>222</v>
      </c>
      <c r="N306" s="355" t="s">
        <v>222</v>
      </c>
    </row>
    <row r="307" spans="1:14" s="2" customFormat="1" hidden="1">
      <c r="A307" s="45" t="s">
        <v>3751</v>
      </c>
      <c r="B307" s="137" t="str">
        <f t="shared" si="44"/>
        <v>!</v>
      </c>
      <c r="C307" s="50" t="s">
        <v>414</v>
      </c>
      <c r="D307" s="50" t="s">
        <v>414</v>
      </c>
      <c r="E307" s="146" t="s">
        <v>2461</v>
      </c>
      <c r="F307" s="147" t="s">
        <v>2462</v>
      </c>
      <c r="G307" s="53" t="s">
        <v>193</v>
      </c>
      <c r="H307" s="128"/>
      <c r="I307" s="53" t="str">
        <f t="shared" si="37"/>
        <v/>
      </c>
      <c r="J307" s="53"/>
      <c r="K307" s="53"/>
      <c r="L307" s="53"/>
      <c r="M307" s="122" t="s">
        <v>222</v>
      </c>
      <c r="N307" s="127" t="s">
        <v>222</v>
      </c>
    </row>
    <row r="308" spans="1:14">
      <c r="A308" s="60" t="s">
        <v>3751</v>
      </c>
      <c r="B308" s="137" t="str">
        <f t="shared" si="44"/>
        <v>!</v>
      </c>
      <c r="C308" s="356" t="str">
        <f t="shared" ref="C308:C324" si="45">IF($C$284="x","+","")</f>
        <v/>
      </c>
      <c r="D308" s="356" t="str">
        <f t="shared" si="43"/>
        <v/>
      </c>
      <c r="E308" s="400" t="s">
        <v>4324</v>
      </c>
      <c r="F308" s="402" t="s">
        <v>4328</v>
      </c>
      <c r="G308" s="370" t="s">
        <v>2481</v>
      </c>
      <c r="H308" s="371"/>
      <c r="I308" s="370" t="str">
        <f t="shared" si="37"/>
        <v>CAH_SENIOR_LEXB_Mn1Tot</v>
      </c>
      <c r="J308" s="370" t="s">
        <v>2047</v>
      </c>
      <c r="K308" s="370" t="s">
        <v>2458</v>
      </c>
      <c r="L308" s="370" t="s">
        <v>2482</v>
      </c>
      <c r="M308" s="372" t="s">
        <v>222</v>
      </c>
      <c r="N308" s="355" t="s">
        <v>222</v>
      </c>
    </row>
    <row r="309" spans="1:14">
      <c r="A309" s="60" t="s">
        <v>3751</v>
      </c>
      <c r="B309" s="137" t="str">
        <f t="shared" si="44"/>
        <v>!</v>
      </c>
      <c r="C309" s="356" t="str">
        <f t="shared" si="45"/>
        <v/>
      </c>
      <c r="D309" s="356" t="str">
        <f t="shared" si="43"/>
        <v/>
      </c>
      <c r="E309" s="400" t="s">
        <v>3923</v>
      </c>
      <c r="F309" s="400" t="s">
        <v>3924</v>
      </c>
      <c r="G309" s="370" t="s">
        <v>2483</v>
      </c>
      <c r="H309" s="371"/>
      <c r="I309" s="370" t="str">
        <f t="shared" si="37"/>
        <v>CAH_SENIOR_LEXB_Mn1Rep</v>
      </c>
      <c r="J309" s="370" t="s">
        <v>2047</v>
      </c>
      <c r="K309" s="370" t="s">
        <v>2458</v>
      </c>
      <c r="L309" s="370" t="s">
        <v>2484</v>
      </c>
      <c r="M309" s="372" t="s">
        <v>222</v>
      </c>
      <c r="N309" s="355" t="s">
        <v>222</v>
      </c>
    </row>
    <row r="310" spans="1:14">
      <c r="A310" s="60" t="s">
        <v>3751</v>
      </c>
      <c r="B310" s="137" t="str">
        <f t="shared" si="44"/>
        <v>!</v>
      </c>
      <c r="C310" s="356" t="str">
        <f t="shared" si="45"/>
        <v/>
      </c>
      <c r="D310" s="356" t="str">
        <f t="shared" si="43"/>
        <v/>
      </c>
      <c r="E310" s="400" t="s">
        <v>4326</v>
      </c>
      <c r="F310" s="400" t="s">
        <v>4327</v>
      </c>
      <c r="G310" s="370" t="s">
        <v>2485</v>
      </c>
      <c r="H310" s="371"/>
      <c r="I310" s="370" t="str">
        <f t="shared" si="37"/>
        <v>CAH_SENIOR_LEXB_Mn1Err</v>
      </c>
      <c r="J310" s="370" t="s">
        <v>2047</v>
      </c>
      <c r="K310" s="370" t="s">
        <v>2458</v>
      </c>
      <c r="L310" s="370" t="s">
        <v>2486</v>
      </c>
      <c r="M310" s="372" t="s">
        <v>222</v>
      </c>
      <c r="N310" s="355" t="s">
        <v>222</v>
      </c>
    </row>
    <row r="311" spans="1:14">
      <c r="A311" s="60" t="s">
        <v>3751</v>
      </c>
      <c r="B311" s="137" t="str">
        <f t="shared" si="44"/>
        <v>!</v>
      </c>
      <c r="C311" s="356" t="str">
        <f t="shared" si="45"/>
        <v/>
      </c>
      <c r="D311" s="356" t="str">
        <f t="shared" si="43"/>
        <v/>
      </c>
      <c r="E311" s="400" t="s">
        <v>3925</v>
      </c>
      <c r="F311" s="400" t="s">
        <v>3926</v>
      </c>
      <c r="G311" s="370" t="s">
        <v>2487</v>
      </c>
      <c r="H311" s="371"/>
      <c r="I311" s="370" t="str">
        <f t="shared" si="37"/>
        <v>CAH_SENIOR_LEXB_Mn1Sco</v>
      </c>
      <c r="J311" s="370" t="s">
        <v>2047</v>
      </c>
      <c r="K311" s="370" t="s">
        <v>2458</v>
      </c>
      <c r="L311" s="370" t="s">
        <v>2488</v>
      </c>
      <c r="M311" s="372" t="s">
        <v>222</v>
      </c>
      <c r="N311" s="355" t="s">
        <v>222</v>
      </c>
    </row>
    <row r="312" spans="1:14" s="2" customFormat="1" hidden="1">
      <c r="A312" s="45" t="s">
        <v>3751</v>
      </c>
      <c r="B312" s="137" t="str">
        <f t="shared" si="44"/>
        <v>!</v>
      </c>
      <c r="C312" s="50" t="s">
        <v>414</v>
      </c>
      <c r="D312" s="50" t="s">
        <v>414</v>
      </c>
      <c r="E312" s="124" t="s">
        <v>2191</v>
      </c>
      <c r="F312" s="124" t="s">
        <v>3828</v>
      </c>
      <c r="G312" s="53" t="s">
        <v>2489</v>
      </c>
      <c r="H312" s="128"/>
      <c r="I312" s="53" t="str">
        <f t="shared" si="37"/>
        <v>CAH_SENIOR_LEXB_Ok</v>
      </c>
      <c r="J312" s="53" t="s">
        <v>2047</v>
      </c>
      <c r="K312" s="126" t="s">
        <v>193</v>
      </c>
      <c r="L312" s="126" t="s">
        <v>193</v>
      </c>
      <c r="M312" s="122" t="s">
        <v>222</v>
      </c>
      <c r="N312" s="148"/>
    </row>
    <row r="313" spans="1:14">
      <c r="A313" s="60" t="s">
        <v>3751</v>
      </c>
      <c r="B313" s="137" t="str">
        <f t="shared" si="44"/>
        <v>!</v>
      </c>
      <c r="C313" s="356" t="str">
        <f t="shared" si="45"/>
        <v/>
      </c>
      <c r="D313" s="356" t="str">
        <f t="shared" si="43"/>
        <v/>
      </c>
      <c r="E313" s="369" t="s">
        <v>3916</v>
      </c>
      <c r="F313" s="369" t="s">
        <v>3917</v>
      </c>
      <c r="G313" s="370" t="s">
        <v>2490</v>
      </c>
      <c r="H313" s="371"/>
      <c r="I313" s="370" t="str">
        <f t="shared" si="37"/>
        <v>CAH_SENIOR_LEXB_Passe</v>
      </c>
      <c r="J313" s="370" t="s">
        <v>2047</v>
      </c>
      <c r="K313" s="370" t="s">
        <v>2458</v>
      </c>
      <c r="L313" s="370" t="s">
        <v>2357</v>
      </c>
      <c r="M313" s="372"/>
      <c r="N313" s="355" t="s">
        <v>222</v>
      </c>
    </row>
    <row r="314" spans="1:14">
      <c r="A314" s="60" t="s">
        <v>3762</v>
      </c>
      <c r="B314" s="137" t="str">
        <f t="shared" si="44"/>
        <v>▫</v>
      </c>
      <c r="C314" s="356" t="str">
        <f t="shared" si="45"/>
        <v/>
      </c>
      <c r="D314" s="356" t="str">
        <f t="shared" si="43"/>
        <v/>
      </c>
      <c r="E314" s="375" t="s">
        <v>2405</v>
      </c>
      <c r="F314" s="375" t="s">
        <v>2406</v>
      </c>
      <c r="G314" s="370" t="s">
        <v>193</v>
      </c>
      <c r="H314" s="371"/>
      <c r="I314" s="370" t="str">
        <f t="shared" si="37"/>
        <v/>
      </c>
      <c r="J314" s="370"/>
      <c r="K314" s="370" t="s">
        <v>2458</v>
      </c>
      <c r="L314" s="383" t="s">
        <v>193</v>
      </c>
      <c r="M314" s="372"/>
      <c r="N314" s="355" t="s">
        <v>222</v>
      </c>
    </row>
    <row r="315" spans="1:14">
      <c r="A315" s="457" t="s">
        <v>2072</v>
      </c>
      <c r="B315" s="137" t="str">
        <f t="shared" si="44"/>
        <v>-</v>
      </c>
      <c r="C315" s="356" t="str">
        <f t="shared" si="45"/>
        <v/>
      </c>
      <c r="D315" s="356" t="str">
        <f t="shared" si="43"/>
        <v/>
      </c>
      <c r="E315" s="392" t="s">
        <v>2197</v>
      </c>
      <c r="F315" s="392" t="s">
        <v>2198</v>
      </c>
      <c r="G315" s="370" t="s">
        <v>2491</v>
      </c>
      <c r="H315" s="371"/>
      <c r="I315" s="370" t="str">
        <f t="shared" si="37"/>
        <v>CAH_SENIOR_LEXB_CndPart00</v>
      </c>
      <c r="J315" s="370" t="s">
        <v>2047</v>
      </c>
      <c r="K315" s="370" t="s">
        <v>2458</v>
      </c>
      <c r="L315" s="370" t="s">
        <v>2359</v>
      </c>
      <c r="M315" s="372"/>
      <c r="N315" s="355" t="s">
        <v>222</v>
      </c>
    </row>
    <row r="316" spans="1:14" ht="22.5">
      <c r="A316" s="457" t="s">
        <v>2072</v>
      </c>
      <c r="B316" s="137" t="str">
        <f t="shared" si="44"/>
        <v>-</v>
      </c>
      <c r="C316" s="356" t="str">
        <f t="shared" si="45"/>
        <v/>
      </c>
      <c r="D316" s="356" t="str">
        <f t="shared" si="43"/>
        <v/>
      </c>
      <c r="E316" s="392" t="s">
        <v>2201</v>
      </c>
      <c r="F316" s="392" t="s">
        <v>2202</v>
      </c>
      <c r="G316" s="370" t="s">
        <v>2492</v>
      </c>
      <c r="H316" s="371"/>
      <c r="I316" s="370" t="str">
        <f t="shared" si="37"/>
        <v>CAH_SENIOR_LEXB_CndPart59</v>
      </c>
      <c r="J316" s="370" t="s">
        <v>2047</v>
      </c>
      <c r="K316" s="370" t="s">
        <v>2458</v>
      </c>
      <c r="L316" s="370" t="s">
        <v>2361</v>
      </c>
      <c r="M316" s="372"/>
      <c r="N316" s="355" t="s">
        <v>222</v>
      </c>
    </row>
    <row r="317" spans="1:14">
      <c r="A317" s="457" t="s">
        <v>2072</v>
      </c>
      <c r="B317" s="137" t="str">
        <f t="shared" si="44"/>
        <v>-</v>
      </c>
      <c r="C317" s="356" t="str">
        <f t="shared" si="45"/>
        <v/>
      </c>
      <c r="D317" s="356" t="str">
        <f t="shared" si="43"/>
        <v/>
      </c>
      <c r="E317" s="392" t="s">
        <v>2205</v>
      </c>
      <c r="F317" s="392" t="s">
        <v>2206</v>
      </c>
      <c r="G317" s="370" t="s">
        <v>2493</v>
      </c>
      <c r="H317" s="371"/>
      <c r="I317" s="370" t="str">
        <f t="shared" si="37"/>
        <v>CAH_SENIOR_LEXB_CndPart90</v>
      </c>
      <c r="J317" s="370" t="s">
        <v>2047</v>
      </c>
      <c r="K317" s="370" t="s">
        <v>2458</v>
      </c>
      <c r="L317" s="370" t="s">
        <v>2363</v>
      </c>
      <c r="M317" s="372"/>
      <c r="N317" s="355" t="s">
        <v>222</v>
      </c>
    </row>
    <row r="318" spans="1:14">
      <c r="A318" s="457" t="s">
        <v>2072</v>
      </c>
      <c r="B318" s="137" t="str">
        <f t="shared" si="44"/>
        <v>-</v>
      </c>
      <c r="C318" s="356" t="str">
        <f t="shared" si="45"/>
        <v/>
      </c>
      <c r="D318" s="356" t="str">
        <f t="shared" si="43"/>
        <v/>
      </c>
      <c r="E318" s="392" t="s">
        <v>2209</v>
      </c>
      <c r="F318" s="392" t="s">
        <v>2210</v>
      </c>
      <c r="G318" s="370" t="s">
        <v>2494</v>
      </c>
      <c r="H318" s="371"/>
      <c r="I318" s="370" t="str">
        <f t="shared" si="37"/>
        <v>CAH_SENIOR_LEXB_CndPart99</v>
      </c>
      <c r="J318" s="370" t="s">
        <v>2047</v>
      </c>
      <c r="K318" s="370" t="s">
        <v>2458</v>
      </c>
      <c r="L318" s="370" t="s">
        <v>2365</v>
      </c>
      <c r="M318" s="372"/>
      <c r="N318" s="355" t="s">
        <v>222</v>
      </c>
    </row>
    <row r="319" spans="1:14">
      <c r="A319" s="60" t="s">
        <v>3762</v>
      </c>
      <c r="B319" s="137" t="str">
        <f t="shared" si="44"/>
        <v>▫</v>
      </c>
      <c r="C319" s="356" t="str">
        <f t="shared" si="45"/>
        <v/>
      </c>
      <c r="D319" s="356" t="str">
        <f t="shared" si="43"/>
        <v/>
      </c>
      <c r="E319" s="375" t="s">
        <v>2417</v>
      </c>
      <c r="F319" s="375" t="s">
        <v>3927</v>
      </c>
      <c r="G319" s="370" t="s">
        <v>2495</v>
      </c>
      <c r="H319" s="371"/>
      <c r="I319" s="370" t="str">
        <f t="shared" si="37"/>
        <v>CAH_SENIOR_LEXB_MotifNon</v>
      </c>
      <c r="J319" s="370" t="s">
        <v>2047</v>
      </c>
      <c r="K319" s="370" t="s">
        <v>2458</v>
      </c>
      <c r="L319" s="370" t="s">
        <v>2496</v>
      </c>
      <c r="M319" s="372"/>
      <c r="N319" s="355" t="s">
        <v>222</v>
      </c>
    </row>
    <row r="320" spans="1:14">
      <c r="A320" s="60"/>
      <c r="B320" s="137"/>
      <c r="C320" s="356" t="str">
        <f t="shared" si="45"/>
        <v/>
      </c>
      <c r="D320" s="356" t="str">
        <f t="shared" si="43"/>
        <v/>
      </c>
      <c r="E320" s="393" t="s">
        <v>2217</v>
      </c>
      <c r="F320" s="393" t="s">
        <v>2218</v>
      </c>
      <c r="G320" s="370"/>
      <c r="H320" s="371"/>
      <c r="I320" s="370"/>
      <c r="J320" s="370"/>
      <c r="K320" s="370"/>
      <c r="L320" s="370"/>
      <c r="M320" s="372"/>
      <c r="N320" s="355" t="s">
        <v>222</v>
      </c>
    </row>
    <row r="321" spans="1:14">
      <c r="A321" s="458" t="s">
        <v>2072</v>
      </c>
      <c r="B321" s="137" t="str">
        <f t="shared" si="44"/>
        <v>-</v>
      </c>
      <c r="C321" s="356" t="str">
        <f t="shared" si="45"/>
        <v/>
      </c>
      <c r="D321" s="356" t="str">
        <f t="shared" si="43"/>
        <v/>
      </c>
      <c r="E321" s="393" t="s">
        <v>3831</v>
      </c>
      <c r="F321" s="393" t="s">
        <v>3832</v>
      </c>
      <c r="G321" s="370" t="s">
        <v>193</v>
      </c>
      <c r="H321" s="371"/>
      <c r="I321" s="370" t="str">
        <f t="shared" si="37"/>
        <v/>
      </c>
      <c r="J321" s="370"/>
      <c r="K321" s="394"/>
      <c r="L321" s="370"/>
      <c r="M321" s="372"/>
      <c r="N321" s="355" t="s">
        <v>222</v>
      </c>
    </row>
    <row r="322" spans="1:14">
      <c r="A322" s="458" t="s">
        <v>2072</v>
      </c>
      <c r="B322" s="137" t="str">
        <f t="shared" si="44"/>
        <v>-</v>
      </c>
      <c r="C322" s="356" t="str">
        <f t="shared" si="45"/>
        <v/>
      </c>
      <c r="D322" s="356" t="str">
        <f t="shared" si="43"/>
        <v/>
      </c>
      <c r="E322" s="393" t="s">
        <v>2219</v>
      </c>
      <c r="F322" s="393" t="s">
        <v>2220</v>
      </c>
      <c r="G322" s="370" t="s">
        <v>193</v>
      </c>
      <c r="H322" s="371"/>
      <c r="I322" s="370" t="str">
        <f t="shared" si="37"/>
        <v/>
      </c>
      <c r="J322" s="370"/>
      <c r="K322" s="394"/>
      <c r="L322" s="370"/>
      <c r="M322" s="372"/>
      <c r="N322" s="355" t="s">
        <v>222</v>
      </c>
    </row>
    <row r="323" spans="1:14">
      <c r="A323" s="458" t="s">
        <v>2072</v>
      </c>
      <c r="B323" s="137" t="str">
        <f t="shared" si="44"/>
        <v>-</v>
      </c>
      <c r="C323" s="356" t="str">
        <f t="shared" si="45"/>
        <v/>
      </c>
      <c r="D323" s="356" t="str">
        <f t="shared" si="43"/>
        <v/>
      </c>
      <c r="E323" s="393" t="s">
        <v>2420</v>
      </c>
      <c r="F323" s="393" t="s">
        <v>2421</v>
      </c>
      <c r="G323" s="370" t="s">
        <v>193</v>
      </c>
      <c r="H323" s="371"/>
      <c r="I323" s="370" t="str">
        <f t="shared" si="37"/>
        <v/>
      </c>
      <c r="J323" s="370"/>
      <c r="K323" s="394"/>
      <c r="L323" s="370"/>
      <c r="M323" s="372"/>
      <c r="N323" s="355" t="s">
        <v>222</v>
      </c>
    </row>
    <row r="324" spans="1:14">
      <c r="A324" s="458" t="s">
        <v>2072</v>
      </c>
      <c r="B324" s="137" t="str">
        <f t="shared" si="44"/>
        <v>-</v>
      </c>
      <c r="C324" s="356" t="str">
        <f t="shared" si="45"/>
        <v/>
      </c>
      <c r="D324" s="356" t="str">
        <f t="shared" si="43"/>
        <v/>
      </c>
      <c r="E324" s="393" t="s">
        <v>2209</v>
      </c>
      <c r="F324" s="393" t="s">
        <v>266</v>
      </c>
      <c r="G324" s="370" t="s">
        <v>193</v>
      </c>
      <c r="H324" s="371"/>
      <c r="I324" s="370" t="str">
        <f t="shared" ref="I324:I382" si="46">IF(G324&lt;&gt;"",IF(H324&lt;&gt;"",G324&amp;" ; "&amp;IFERROR(IF(SEARCH(" ; ",G324)&gt;0,SUBSTITUTE(G324," ; ","_N  ; ")&amp;"_N"),IFERROR(IF(SEARCH(" ;",G324)&gt;0,SUBSTITUTE(G324," ;","_N  ; ")&amp;"_N"),IFERROR(IF(SEARCH(";",G324)&gt;0,SUBSTITUTE(G324,";","_N  ; ")&amp;"_N"),G324&amp;"_N"))),G324),"")</f>
        <v/>
      </c>
      <c r="J324" s="370"/>
      <c r="K324" s="394"/>
      <c r="L324" s="370"/>
      <c r="M324" s="372"/>
      <c r="N324" s="355" t="s">
        <v>222</v>
      </c>
    </row>
    <row r="325" spans="1:14" s="407" customFormat="1" ht="15.75">
      <c r="A325" s="56" t="s">
        <v>3796</v>
      </c>
      <c r="B325" s="135" t="str">
        <f t="shared" ref="B325:B351" si="47">IF(ISERROR(LOOKUP(A325,TABLE,SIGNE)),"",(LOOKUP(A325,TABLE,SIGNE)))</f>
        <v>▫</v>
      </c>
      <c r="C325" s="359"/>
      <c r="D325" s="359"/>
      <c r="E325" s="373" t="s">
        <v>2497</v>
      </c>
      <c r="F325" s="373" t="s">
        <v>2497</v>
      </c>
      <c r="G325" s="373" t="s">
        <v>193</v>
      </c>
      <c r="H325" s="373"/>
      <c r="I325" s="373" t="str">
        <f t="shared" si="46"/>
        <v/>
      </c>
      <c r="J325" s="373"/>
      <c r="K325" s="373"/>
      <c r="L325" s="373"/>
      <c r="M325" s="374"/>
      <c r="N325" s="158" t="s">
        <v>222</v>
      </c>
    </row>
    <row r="326" spans="1:14" s="2" customFormat="1" hidden="1">
      <c r="A326" s="44" t="s">
        <v>3751</v>
      </c>
      <c r="B326" s="137" t="str">
        <f t="shared" si="47"/>
        <v>!</v>
      </c>
      <c r="C326" s="50" t="s">
        <v>414</v>
      </c>
      <c r="D326" s="50" t="s">
        <v>414</v>
      </c>
      <c r="E326" s="146" t="s">
        <v>1955</v>
      </c>
      <c r="F326" s="147" t="s">
        <v>1956</v>
      </c>
      <c r="G326" s="53" t="s">
        <v>1957</v>
      </c>
      <c r="H326" s="128"/>
      <c r="I326" s="53" t="str">
        <f t="shared" si="46"/>
        <v>CAH_SENIOR_id</v>
      </c>
      <c r="J326" s="53" t="s">
        <v>2390</v>
      </c>
      <c r="K326" s="53" t="s">
        <v>2498</v>
      </c>
      <c r="L326" s="53" t="s">
        <v>1960</v>
      </c>
      <c r="M326" s="122"/>
      <c r="N326" s="127"/>
    </row>
    <row r="327" spans="1:14" s="2" customFormat="1" hidden="1">
      <c r="A327" s="44" t="s">
        <v>3751</v>
      </c>
      <c r="B327" s="137" t="str">
        <f t="shared" si="47"/>
        <v>!</v>
      </c>
      <c r="C327" s="50" t="s">
        <v>414</v>
      </c>
      <c r="D327" s="50" t="s">
        <v>414</v>
      </c>
      <c r="E327" s="146" t="s">
        <v>1964</v>
      </c>
      <c r="F327" s="147" t="s">
        <v>1965</v>
      </c>
      <c r="G327" s="126" t="s">
        <v>193</v>
      </c>
      <c r="H327" s="126" t="s">
        <v>193</v>
      </c>
      <c r="I327" s="126" t="s">
        <v>193</v>
      </c>
      <c r="J327" s="126" t="s">
        <v>193</v>
      </c>
      <c r="K327" s="53" t="s">
        <v>2498</v>
      </c>
      <c r="L327" s="53" t="s">
        <v>1966</v>
      </c>
      <c r="M327" s="122"/>
      <c r="N327" s="127"/>
    </row>
    <row r="328" spans="1:14" s="2" customFormat="1" hidden="1">
      <c r="A328" s="44" t="s">
        <v>3751</v>
      </c>
      <c r="B328" s="137" t="str">
        <f t="shared" si="47"/>
        <v>!</v>
      </c>
      <c r="C328" s="50" t="s">
        <v>414</v>
      </c>
      <c r="D328" s="50" t="s">
        <v>414</v>
      </c>
      <c r="E328" s="146" t="s">
        <v>2499</v>
      </c>
      <c r="F328" s="147" t="s">
        <v>2500</v>
      </c>
      <c r="G328" s="53" t="s">
        <v>2501</v>
      </c>
      <c r="H328" s="128"/>
      <c r="I328" s="53" t="str">
        <f t="shared" si="46"/>
        <v>CAH_SENIOR_FTT_DTest1 ; CAH_SENIOR_FTT_DTest2</v>
      </c>
      <c r="J328" s="53" t="s">
        <v>2390</v>
      </c>
      <c r="K328" s="126" t="s">
        <v>193</v>
      </c>
      <c r="L328" s="126" t="s">
        <v>193</v>
      </c>
      <c r="M328" s="122" t="s">
        <v>222</v>
      </c>
      <c r="N328" s="127"/>
    </row>
    <row r="329" spans="1:14" s="2" customFormat="1" hidden="1">
      <c r="A329" s="44" t="s">
        <v>3751</v>
      </c>
      <c r="B329" s="137" t="str">
        <f t="shared" si="47"/>
        <v>!</v>
      </c>
      <c r="C329" s="50" t="s">
        <v>414</v>
      </c>
      <c r="D329" s="50" t="s">
        <v>414</v>
      </c>
      <c r="E329" s="146" t="s">
        <v>2502</v>
      </c>
      <c r="F329" s="147" t="s">
        <v>2503</v>
      </c>
      <c r="G329" s="53" t="s">
        <v>2504</v>
      </c>
      <c r="H329" s="128"/>
      <c r="I329" s="53" t="str">
        <f t="shared" si="46"/>
        <v>CAH_SENIOR_FTT_GTest1 ; CAH_SENIOR_FTT_GTest2</v>
      </c>
      <c r="J329" s="53" t="s">
        <v>2390</v>
      </c>
      <c r="K329" s="126" t="s">
        <v>193</v>
      </c>
      <c r="L329" s="126" t="s">
        <v>193</v>
      </c>
      <c r="M329" s="122" t="s">
        <v>222</v>
      </c>
      <c r="N329" s="127"/>
    </row>
    <row r="330" spans="1:14" s="2" customFormat="1" hidden="1">
      <c r="A330" s="44" t="s">
        <v>3751</v>
      </c>
      <c r="B330" s="137" t="str">
        <f t="shared" si="47"/>
        <v>!</v>
      </c>
      <c r="C330" s="50" t="s">
        <v>414</v>
      </c>
      <c r="D330" s="50" t="s">
        <v>414</v>
      </c>
      <c r="E330" s="146" t="s">
        <v>2432</v>
      </c>
      <c r="F330" s="147" t="s">
        <v>3914</v>
      </c>
      <c r="G330" s="53" t="s">
        <v>2505</v>
      </c>
      <c r="H330" s="128"/>
      <c r="I330" s="53" t="str">
        <f t="shared" si="46"/>
        <v>CAH_SENIOR_FTT_CdPart</v>
      </c>
      <c r="J330" s="53"/>
      <c r="K330" s="126" t="s">
        <v>193</v>
      </c>
      <c r="L330" s="126" t="s">
        <v>193</v>
      </c>
      <c r="M330" s="122" t="s">
        <v>222</v>
      </c>
      <c r="N330" s="127"/>
    </row>
    <row r="331" spans="1:14" s="2" customFormat="1" hidden="1">
      <c r="A331" s="44" t="s">
        <v>2072</v>
      </c>
      <c r="B331" s="137" t="str">
        <f t="shared" si="47"/>
        <v>-</v>
      </c>
      <c r="C331" s="50" t="s">
        <v>414</v>
      </c>
      <c r="D331" s="50" t="s">
        <v>414</v>
      </c>
      <c r="E331" s="65" t="s">
        <v>2506</v>
      </c>
      <c r="F331" s="149" t="s">
        <v>2507</v>
      </c>
      <c r="G331" s="53" t="s">
        <v>2508</v>
      </c>
      <c r="H331" s="128"/>
      <c r="I331" s="53" t="str">
        <f t="shared" si="46"/>
        <v>CAH_SENIOR_FTT_CdPart20 ; CAH_SENIOR_FTT_CdPart2 ; CAH_SENIOR_FTT_CdPart99</v>
      </c>
      <c r="J331" s="53"/>
      <c r="K331" s="126" t="s">
        <v>193</v>
      </c>
      <c r="L331" s="126" t="s">
        <v>193</v>
      </c>
      <c r="M331" s="122" t="s">
        <v>222</v>
      </c>
      <c r="N331" s="145"/>
    </row>
    <row r="332" spans="1:14">
      <c r="A332" s="455" t="s">
        <v>3751</v>
      </c>
      <c r="B332" s="137" t="str">
        <f t="shared" si="47"/>
        <v>!</v>
      </c>
      <c r="C332" s="356" t="str">
        <f t="shared" ref="C332:C351" si="48">IF($C$325="x","+","")</f>
        <v/>
      </c>
      <c r="D332" s="356" t="str">
        <f>IF($D$325="x","+","")</f>
        <v/>
      </c>
      <c r="E332" s="400" t="s">
        <v>3928</v>
      </c>
      <c r="F332" s="400" t="s">
        <v>3929</v>
      </c>
      <c r="G332" s="370" t="s">
        <v>2509</v>
      </c>
      <c r="H332" s="371"/>
      <c r="I332" s="370" t="str">
        <f t="shared" si="46"/>
        <v>CAH_SENIOR_FTT_MainUse</v>
      </c>
      <c r="J332" s="370" t="s">
        <v>2390</v>
      </c>
      <c r="K332" s="370" t="s">
        <v>2498</v>
      </c>
      <c r="L332" s="370" t="s">
        <v>2510</v>
      </c>
      <c r="M332" s="372"/>
      <c r="N332" s="355" t="s">
        <v>222</v>
      </c>
    </row>
    <row r="333" spans="1:14">
      <c r="A333" s="455" t="s">
        <v>3751</v>
      </c>
      <c r="B333" s="137" t="str">
        <f t="shared" si="47"/>
        <v>!</v>
      </c>
      <c r="C333" s="356" t="str">
        <f t="shared" si="48"/>
        <v/>
      </c>
      <c r="D333" s="356" t="str">
        <f t="shared" ref="D333:D351" si="49">IF($D$325="x","+","")</f>
        <v/>
      </c>
      <c r="E333" s="400" t="s">
        <v>3930</v>
      </c>
      <c r="F333" s="400" t="s">
        <v>3931</v>
      </c>
      <c r="G333" s="370" t="s">
        <v>2511</v>
      </c>
      <c r="H333" s="371"/>
      <c r="I333" s="370" t="str">
        <f t="shared" si="46"/>
        <v>CAH_SENIOR_FTT_Mesure1</v>
      </c>
      <c r="J333" s="370" t="s">
        <v>2390</v>
      </c>
      <c r="K333" s="370" t="s">
        <v>2498</v>
      </c>
      <c r="L333" s="370" t="s">
        <v>2512</v>
      </c>
      <c r="M333" s="372"/>
      <c r="N333" s="355" t="s">
        <v>222</v>
      </c>
    </row>
    <row r="334" spans="1:14">
      <c r="A334" s="455" t="s">
        <v>3751</v>
      </c>
      <c r="B334" s="137" t="str">
        <f>IF(ISERROR(LOOKUP(A334,TABLE,SIGNE)),"",(LOOKUP(A334,TABLE,SIGNE)))</f>
        <v>!</v>
      </c>
      <c r="C334" s="356" t="str">
        <f t="shared" si="48"/>
        <v/>
      </c>
      <c r="D334" s="356" t="str">
        <f t="shared" si="49"/>
        <v/>
      </c>
      <c r="E334" s="400" t="s">
        <v>3932</v>
      </c>
      <c r="F334" s="400" t="s">
        <v>3933</v>
      </c>
      <c r="G334" s="370" t="s">
        <v>2513</v>
      </c>
      <c r="H334" s="371"/>
      <c r="I334" s="370" t="str">
        <f t="shared" si="46"/>
        <v>CAH_SENIOR_FTT_Mesure2</v>
      </c>
      <c r="J334" s="370" t="s">
        <v>2390</v>
      </c>
      <c r="K334" s="370" t="s">
        <v>2498</v>
      </c>
      <c r="L334" s="370" t="s">
        <v>2514</v>
      </c>
      <c r="M334" s="372"/>
      <c r="N334" s="355" t="s">
        <v>222</v>
      </c>
    </row>
    <row r="335" spans="1:14">
      <c r="A335" s="455" t="s">
        <v>3751</v>
      </c>
      <c r="B335" s="137" t="str">
        <f>IF(ISERROR(LOOKUP(A335,TABLE,SIGNE)),"",(LOOKUP(A335,TABLE,SIGNE)))</f>
        <v>!</v>
      </c>
      <c r="C335" s="356" t="str">
        <f t="shared" si="48"/>
        <v/>
      </c>
      <c r="D335" s="356" t="str">
        <f t="shared" si="49"/>
        <v/>
      </c>
      <c r="E335" s="400" t="s">
        <v>3934</v>
      </c>
      <c r="F335" s="400" t="s">
        <v>3935</v>
      </c>
      <c r="G335" s="370" t="s">
        <v>2515</v>
      </c>
      <c r="H335" s="371"/>
      <c r="I335" s="370" t="str">
        <f t="shared" si="46"/>
        <v>CAH_SENIOR_FTT_Mesure3</v>
      </c>
      <c r="J335" s="370" t="s">
        <v>2390</v>
      </c>
      <c r="K335" s="370" t="s">
        <v>2498</v>
      </c>
      <c r="L335" s="370" t="s">
        <v>2516</v>
      </c>
      <c r="M335" s="372"/>
      <c r="N335" s="355" t="s">
        <v>222</v>
      </c>
    </row>
    <row r="336" spans="1:14" s="2" customFormat="1" hidden="1">
      <c r="A336" s="44" t="s">
        <v>3751</v>
      </c>
      <c r="B336" s="137" t="str">
        <f>IF(ISERROR(LOOKUP(A336,TABLE,SIGNE)),"",(LOOKUP(A336,TABLE,SIGNE)))</f>
        <v>!</v>
      </c>
      <c r="C336" s="50" t="s">
        <v>414</v>
      </c>
      <c r="D336" s="50" t="s">
        <v>414</v>
      </c>
      <c r="E336" s="124" t="s">
        <v>2191</v>
      </c>
      <c r="F336" s="124" t="s">
        <v>3828</v>
      </c>
      <c r="G336" s="53" t="s">
        <v>2517</v>
      </c>
      <c r="H336" s="128"/>
      <c r="I336" s="53" t="str">
        <f t="shared" si="46"/>
        <v>CAH_SENIOR_FTT_Ok</v>
      </c>
      <c r="J336" s="53" t="s">
        <v>2390</v>
      </c>
      <c r="K336" s="126" t="s">
        <v>193</v>
      </c>
      <c r="L336" s="126" t="s">
        <v>193</v>
      </c>
      <c r="M336" s="122" t="s">
        <v>222</v>
      </c>
      <c r="N336" s="127"/>
    </row>
    <row r="337" spans="1:14">
      <c r="A337" s="60" t="s">
        <v>3751</v>
      </c>
      <c r="B337" s="137" t="str">
        <f t="shared" si="47"/>
        <v>!</v>
      </c>
      <c r="C337" s="356" t="str">
        <f t="shared" si="48"/>
        <v/>
      </c>
      <c r="D337" s="356" t="str">
        <f t="shared" si="49"/>
        <v/>
      </c>
      <c r="E337" s="369" t="s">
        <v>3829</v>
      </c>
      <c r="F337" s="369" t="s">
        <v>3830</v>
      </c>
      <c r="G337" s="370" t="s">
        <v>2518</v>
      </c>
      <c r="H337" s="371"/>
      <c r="I337" s="370" t="str">
        <f t="shared" si="46"/>
        <v>CAH_SENIOR_FTT_Passe</v>
      </c>
      <c r="J337" s="370" t="s">
        <v>2390</v>
      </c>
      <c r="K337" s="370" t="s">
        <v>2498</v>
      </c>
      <c r="L337" s="370" t="s">
        <v>2194</v>
      </c>
      <c r="M337" s="372"/>
      <c r="N337" s="355" t="s">
        <v>222</v>
      </c>
    </row>
    <row r="338" spans="1:14">
      <c r="A338" s="60" t="s">
        <v>3762</v>
      </c>
      <c r="B338" s="137" t="str">
        <f t="shared" si="47"/>
        <v>▫</v>
      </c>
      <c r="C338" s="356" t="str">
        <f t="shared" si="48"/>
        <v/>
      </c>
      <c r="D338" s="356" t="str">
        <f t="shared" si="49"/>
        <v/>
      </c>
      <c r="E338" s="375" t="s">
        <v>2195</v>
      </c>
      <c r="F338" s="375" t="s">
        <v>2196</v>
      </c>
      <c r="G338" s="370" t="s">
        <v>193</v>
      </c>
      <c r="H338" s="371"/>
      <c r="I338" s="370" t="str">
        <f t="shared" si="46"/>
        <v/>
      </c>
      <c r="J338" s="370"/>
      <c r="K338" s="370"/>
      <c r="L338" s="370"/>
      <c r="M338" s="372"/>
      <c r="N338" s="355" t="s">
        <v>222</v>
      </c>
    </row>
    <row r="339" spans="1:14">
      <c r="A339" s="457" t="s">
        <v>3906</v>
      </c>
      <c r="B339" s="137" t="str">
        <f t="shared" si="47"/>
        <v>!</v>
      </c>
      <c r="C339" s="356" t="str">
        <f t="shared" si="48"/>
        <v/>
      </c>
      <c r="D339" s="356" t="str">
        <f t="shared" si="49"/>
        <v/>
      </c>
      <c r="E339" s="392" t="s">
        <v>2197</v>
      </c>
      <c r="F339" s="392" t="s">
        <v>2198</v>
      </c>
      <c r="G339" s="370" t="s">
        <v>2519</v>
      </c>
      <c r="H339" s="371"/>
      <c r="I339" s="370" t="str">
        <f t="shared" si="46"/>
        <v>CAH_SENIOR_FTT_CndPart00</v>
      </c>
      <c r="J339" s="370" t="s">
        <v>2390</v>
      </c>
      <c r="K339" s="370" t="s">
        <v>2498</v>
      </c>
      <c r="L339" s="370" t="s">
        <v>2200</v>
      </c>
      <c r="M339" s="372"/>
      <c r="N339" s="355" t="s">
        <v>222</v>
      </c>
    </row>
    <row r="340" spans="1:14">
      <c r="A340" s="457" t="s">
        <v>3906</v>
      </c>
      <c r="B340" s="137" t="str">
        <f t="shared" si="47"/>
        <v>!</v>
      </c>
      <c r="C340" s="356" t="str">
        <f t="shared" si="48"/>
        <v/>
      </c>
      <c r="D340" s="356" t="str">
        <f t="shared" si="49"/>
        <v/>
      </c>
      <c r="E340" s="392" t="s">
        <v>2520</v>
      </c>
      <c r="F340" s="392" t="s">
        <v>2521</v>
      </c>
      <c r="G340" s="370" t="s">
        <v>2522</v>
      </c>
      <c r="H340" s="371"/>
      <c r="I340" s="370" t="str">
        <f t="shared" si="46"/>
        <v>CAH_SENIOR_FTT_CndPart10</v>
      </c>
      <c r="J340" s="370" t="s">
        <v>2390</v>
      </c>
      <c r="K340" s="370" t="s">
        <v>2498</v>
      </c>
      <c r="L340" s="370" t="s">
        <v>2204</v>
      </c>
      <c r="M340" s="372"/>
      <c r="N340" s="355" t="s">
        <v>222</v>
      </c>
    </row>
    <row r="341" spans="1:14">
      <c r="A341" s="457" t="s">
        <v>3906</v>
      </c>
      <c r="B341" s="137" t="str">
        <f t="shared" si="47"/>
        <v>!</v>
      </c>
      <c r="C341" s="356" t="str">
        <f t="shared" si="48"/>
        <v/>
      </c>
      <c r="D341" s="356" t="str">
        <f t="shared" si="49"/>
        <v/>
      </c>
      <c r="E341" s="392" t="s">
        <v>2523</v>
      </c>
      <c r="F341" s="392" t="s">
        <v>2524</v>
      </c>
      <c r="G341" s="370" t="s">
        <v>2525</v>
      </c>
      <c r="H341" s="371"/>
      <c r="I341" s="370" t="str">
        <f t="shared" si="46"/>
        <v>CAH_SENIOR_FTT_CndPart20</v>
      </c>
      <c r="J341" s="370" t="s">
        <v>2390</v>
      </c>
      <c r="K341" s="370" t="s">
        <v>2498</v>
      </c>
      <c r="L341" s="370" t="s">
        <v>2208</v>
      </c>
      <c r="M341" s="372"/>
      <c r="N341" s="355" t="s">
        <v>222</v>
      </c>
    </row>
    <row r="342" spans="1:14" ht="22.5">
      <c r="A342" s="457" t="s">
        <v>3906</v>
      </c>
      <c r="B342" s="137" t="str">
        <f t="shared" si="47"/>
        <v>!</v>
      </c>
      <c r="C342" s="356" t="str">
        <f t="shared" si="48"/>
        <v/>
      </c>
      <c r="D342" s="356" t="str">
        <f t="shared" si="49"/>
        <v/>
      </c>
      <c r="E342" s="392" t="s">
        <v>2201</v>
      </c>
      <c r="F342" s="392" t="s">
        <v>2202</v>
      </c>
      <c r="G342" s="370" t="s">
        <v>2526</v>
      </c>
      <c r="H342" s="371"/>
      <c r="I342" s="370" t="str">
        <f t="shared" si="46"/>
        <v>CAH_SENIOR_FTT_CndPart59</v>
      </c>
      <c r="J342" s="370" t="s">
        <v>2390</v>
      </c>
      <c r="K342" s="370" t="s">
        <v>2498</v>
      </c>
      <c r="L342" s="370" t="s">
        <v>2212</v>
      </c>
      <c r="M342" s="372"/>
      <c r="N342" s="355" t="s">
        <v>222</v>
      </c>
    </row>
    <row r="343" spans="1:14">
      <c r="A343" s="457" t="s">
        <v>3906</v>
      </c>
      <c r="B343" s="137" t="str">
        <f t="shared" si="47"/>
        <v>!</v>
      </c>
      <c r="C343" s="356" t="str">
        <f t="shared" si="48"/>
        <v/>
      </c>
      <c r="D343" s="356" t="str">
        <f t="shared" si="49"/>
        <v/>
      </c>
      <c r="E343" s="392" t="s">
        <v>2205</v>
      </c>
      <c r="F343" s="392" t="s">
        <v>2206</v>
      </c>
      <c r="G343" s="370" t="s">
        <v>2527</v>
      </c>
      <c r="H343" s="371"/>
      <c r="I343" s="370" t="str">
        <f t="shared" si="46"/>
        <v>CAH_SENIOR_FTT_CndPart90</v>
      </c>
      <c r="J343" s="370" t="s">
        <v>2390</v>
      </c>
      <c r="K343" s="370" t="s">
        <v>2498</v>
      </c>
      <c r="L343" s="370" t="s">
        <v>2416</v>
      </c>
      <c r="M343" s="372"/>
      <c r="N343" s="355" t="s">
        <v>222</v>
      </c>
    </row>
    <row r="344" spans="1:14">
      <c r="A344" s="457" t="s">
        <v>3906</v>
      </c>
      <c r="B344" s="137" t="str">
        <f t="shared" si="47"/>
        <v>!</v>
      </c>
      <c r="C344" s="356" t="str">
        <f t="shared" si="48"/>
        <v/>
      </c>
      <c r="D344" s="356" t="str">
        <f t="shared" si="49"/>
        <v/>
      </c>
      <c r="E344" s="392" t="s">
        <v>2209</v>
      </c>
      <c r="F344" s="392" t="s">
        <v>2210</v>
      </c>
      <c r="G344" s="370" t="s">
        <v>2528</v>
      </c>
      <c r="H344" s="371"/>
      <c r="I344" s="370" t="str">
        <f t="shared" si="46"/>
        <v>CAH_SENIOR_FTT_CndPart99</v>
      </c>
      <c r="J344" s="370" t="s">
        <v>2390</v>
      </c>
      <c r="K344" s="370" t="s">
        <v>2498</v>
      </c>
      <c r="L344" s="370" t="s">
        <v>2449</v>
      </c>
      <c r="M344" s="372"/>
      <c r="N344" s="355" t="s">
        <v>222</v>
      </c>
    </row>
    <row r="345" spans="1:14">
      <c r="A345" s="457" t="s">
        <v>3762</v>
      </c>
      <c r="B345" s="137" t="str">
        <f t="shared" si="47"/>
        <v>▫</v>
      </c>
      <c r="C345" s="356" t="str">
        <f t="shared" si="48"/>
        <v/>
      </c>
      <c r="D345" s="356" t="str">
        <f t="shared" si="49"/>
        <v/>
      </c>
      <c r="E345" s="375" t="s">
        <v>2452</v>
      </c>
      <c r="F345" s="375" t="s">
        <v>2214</v>
      </c>
      <c r="G345" s="370" t="s">
        <v>2529</v>
      </c>
      <c r="H345" s="371"/>
      <c r="I345" s="370" t="str">
        <f t="shared" si="46"/>
        <v>CAH_SENIOR_FTT_MotifNon</v>
      </c>
      <c r="J345" s="370" t="s">
        <v>2390</v>
      </c>
      <c r="K345" s="370" t="s">
        <v>2498</v>
      </c>
      <c r="L345" s="370" t="s">
        <v>2388</v>
      </c>
      <c r="M345" s="372"/>
      <c r="N345" s="355" t="s">
        <v>222</v>
      </c>
    </row>
    <row r="346" spans="1:14">
      <c r="A346" s="457" t="s">
        <v>3906</v>
      </c>
      <c r="B346" s="137" t="str">
        <f t="shared" si="47"/>
        <v>!</v>
      </c>
      <c r="C346" s="356" t="str">
        <f t="shared" si="48"/>
        <v/>
      </c>
      <c r="D346" s="356" t="str">
        <f t="shared" si="49"/>
        <v/>
      </c>
      <c r="E346" s="393" t="s">
        <v>2217</v>
      </c>
      <c r="F346" s="393" t="s">
        <v>2218</v>
      </c>
      <c r="G346" s="370" t="s">
        <v>193</v>
      </c>
      <c r="H346" s="371"/>
      <c r="I346" s="370" t="str">
        <f t="shared" si="46"/>
        <v/>
      </c>
      <c r="J346" s="370"/>
      <c r="K346" s="370"/>
      <c r="L346" s="370"/>
      <c r="M346" s="372"/>
      <c r="N346" s="355" t="s">
        <v>222</v>
      </c>
    </row>
    <row r="347" spans="1:14">
      <c r="A347" s="457" t="s">
        <v>3906</v>
      </c>
      <c r="B347" s="137" t="str">
        <f t="shared" si="47"/>
        <v>!</v>
      </c>
      <c r="C347" s="356" t="str">
        <f t="shared" si="48"/>
        <v/>
      </c>
      <c r="D347" s="356" t="str">
        <f t="shared" si="49"/>
        <v/>
      </c>
      <c r="E347" s="393" t="s">
        <v>2219</v>
      </c>
      <c r="F347" s="393" t="s">
        <v>2220</v>
      </c>
      <c r="G347" s="370" t="s">
        <v>193</v>
      </c>
      <c r="H347" s="371"/>
      <c r="I347" s="370" t="str">
        <f t="shared" si="46"/>
        <v/>
      </c>
      <c r="J347" s="370"/>
      <c r="K347" s="370"/>
      <c r="L347" s="370"/>
      <c r="M347" s="372"/>
      <c r="N347" s="355" t="s">
        <v>222</v>
      </c>
    </row>
    <row r="348" spans="1:14">
      <c r="A348" s="457" t="s">
        <v>3906</v>
      </c>
      <c r="B348" s="137" t="str">
        <f t="shared" si="47"/>
        <v>!</v>
      </c>
      <c r="C348" s="356" t="str">
        <f t="shared" si="48"/>
        <v/>
      </c>
      <c r="D348" s="356" t="str">
        <f t="shared" si="49"/>
        <v/>
      </c>
      <c r="E348" s="393" t="s">
        <v>2205</v>
      </c>
      <c r="F348" s="393" t="s">
        <v>2221</v>
      </c>
      <c r="G348" s="370" t="s">
        <v>193</v>
      </c>
      <c r="H348" s="371"/>
      <c r="I348" s="370" t="str">
        <f t="shared" si="46"/>
        <v/>
      </c>
      <c r="J348" s="370"/>
      <c r="K348" s="370"/>
      <c r="L348" s="370"/>
      <c r="M348" s="372"/>
      <c r="N348" s="355" t="s">
        <v>222</v>
      </c>
    </row>
    <row r="349" spans="1:14">
      <c r="A349" s="457" t="s">
        <v>3906</v>
      </c>
      <c r="B349" s="137" t="str">
        <f t="shared" si="47"/>
        <v>!</v>
      </c>
      <c r="C349" s="356" t="str">
        <f t="shared" si="48"/>
        <v/>
      </c>
      <c r="D349" s="356" t="str">
        <f t="shared" si="49"/>
        <v/>
      </c>
      <c r="E349" s="393" t="s">
        <v>2222</v>
      </c>
      <c r="F349" s="393" t="s">
        <v>3833</v>
      </c>
      <c r="G349" s="370" t="s">
        <v>193</v>
      </c>
      <c r="H349" s="371"/>
      <c r="I349" s="370" t="str">
        <f t="shared" si="46"/>
        <v/>
      </c>
      <c r="J349" s="370"/>
      <c r="K349" s="370"/>
      <c r="L349" s="370"/>
      <c r="M349" s="372"/>
      <c r="N349" s="355" t="s">
        <v>222</v>
      </c>
    </row>
    <row r="350" spans="1:14">
      <c r="A350" s="457" t="s">
        <v>3906</v>
      </c>
      <c r="B350" s="137" t="str">
        <f t="shared" si="47"/>
        <v>!</v>
      </c>
      <c r="C350" s="356" t="str">
        <f t="shared" si="48"/>
        <v/>
      </c>
      <c r="D350" s="356" t="str">
        <f t="shared" si="49"/>
        <v/>
      </c>
      <c r="E350" s="393" t="s">
        <v>2454</v>
      </c>
      <c r="F350" s="393" t="s">
        <v>2455</v>
      </c>
      <c r="G350" s="370" t="s">
        <v>193</v>
      </c>
      <c r="H350" s="371"/>
      <c r="I350" s="370" t="str">
        <f t="shared" si="46"/>
        <v/>
      </c>
      <c r="J350" s="370"/>
      <c r="K350" s="370"/>
      <c r="L350" s="370"/>
      <c r="M350" s="372"/>
      <c r="N350" s="355" t="s">
        <v>222</v>
      </c>
    </row>
    <row r="351" spans="1:14">
      <c r="A351" s="457" t="s">
        <v>3906</v>
      </c>
      <c r="B351" s="137" t="str">
        <f t="shared" si="47"/>
        <v>!</v>
      </c>
      <c r="C351" s="356" t="str">
        <f t="shared" si="48"/>
        <v/>
      </c>
      <c r="D351" s="356" t="str">
        <f t="shared" si="49"/>
        <v/>
      </c>
      <c r="E351" s="393" t="s">
        <v>2209</v>
      </c>
      <c r="F351" s="393" t="s">
        <v>266</v>
      </c>
      <c r="G351" s="370" t="s">
        <v>193</v>
      </c>
      <c r="H351" s="371"/>
      <c r="I351" s="370" t="str">
        <f t="shared" si="46"/>
        <v/>
      </c>
      <c r="J351" s="370"/>
      <c r="K351" s="370"/>
      <c r="L351" s="370"/>
      <c r="M351" s="372"/>
      <c r="N351" s="355" t="s">
        <v>222</v>
      </c>
    </row>
    <row r="352" spans="1:14" s="407" customFormat="1" ht="15.75">
      <c r="A352" s="56" t="s">
        <v>3796</v>
      </c>
      <c r="B352" s="135" t="str">
        <f t="shared" ref="B352:B382" si="50">IF(ISERROR(LOOKUP(A352,TABLE,SIGNE)),"",(LOOKUP(A352,TABLE,SIGNE)))</f>
        <v>▫</v>
      </c>
      <c r="C352" s="359"/>
      <c r="D352" s="359"/>
      <c r="E352" s="373" t="s">
        <v>2530</v>
      </c>
      <c r="F352" s="373" t="s">
        <v>2531</v>
      </c>
      <c r="G352" s="373" t="s">
        <v>193</v>
      </c>
      <c r="H352" s="373"/>
      <c r="I352" s="373" t="str">
        <f t="shared" si="46"/>
        <v/>
      </c>
      <c r="J352" s="373"/>
      <c r="K352" s="373"/>
      <c r="L352" s="373"/>
      <c r="M352" s="374"/>
      <c r="N352" s="158" t="s">
        <v>222</v>
      </c>
    </row>
    <row r="353" spans="1:14" s="2" customFormat="1" hidden="1">
      <c r="A353" s="44" t="s">
        <v>3751</v>
      </c>
      <c r="B353" s="137" t="str">
        <f t="shared" si="50"/>
        <v>!</v>
      </c>
      <c r="C353" s="50" t="s">
        <v>414</v>
      </c>
      <c r="D353" s="50" t="s">
        <v>414</v>
      </c>
      <c r="E353" s="124" t="s">
        <v>1955</v>
      </c>
      <c r="F353" s="125" t="s">
        <v>1956</v>
      </c>
      <c r="G353" s="53" t="s">
        <v>1957</v>
      </c>
      <c r="H353" s="128"/>
      <c r="I353" s="53" t="str">
        <f t="shared" si="46"/>
        <v>CAH_SENIOR_id</v>
      </c>
      <c r="J353" s="53" t="s">
        <v>2390</v>
      </c>
      <c r="K353" s="53" t="s">
        <v>2532</v>
      </c>
      <c r="L353" s="53" t="s">
        <v>1960</v>
      </c>
      <c r="M353" s="122"/>
      <c r="N353" s="127"/>
    </row>
    <row r="354" spans="1:14" s="2" customFormat="1" hidden="1">
      <c r="A354" s="44" t="s">
        <v>3751</v>
      </c>
      <c r="B354" s="137" t="str">
        <f t="shared" si="50"/>
        <v>!</v>
      </c>
      <c r="C354" s="50" t="s">
        <v>414</v>
      </c>
      <c r="D354" s="50" t="s">
        <v>414</v>
      </c>
      <c r="E354" s="124" t="s">
        <v>1964</v>
      </c>
      <c r="F354" s="125" t="s">
        <v>1965</v>
      </c>
      <c r="G354" s="126" t="s">
        <v>193</v>
      </c>
      <c r="H354" s="126" t="s">
        <v>193</v>
      </c>
      <c r="I354" s="126" t="s">
        <v>193</v>
      </c>
      <c r="J354" s="126" t="s">
        <v>193</v>
      </c>
      <c r="K354" s="53" t="s">
        <v>2532</v>
      </c>
      <c r="L354" s="53" t="s">
        <v>1966</v>
      </c>
      <c r="M354" s="122"/>
      <c r="N354" s="127"/>
    </row>
    <row r="355" spans="1:14" s="2" customFormat="1" hidden="1">
      <c r="A355" s="44" t="s">
        <v>3751</v>
      </c>
      <c r="B355" s="137" t="str">
        <f t="shared" si="50"/>
        <v>!</v>
      </c>
      <c r="C355" s="50" t="s">
        <v>414</v>
      </c>
      <c r="D355" s="50" t="s">
        <v>414</v>
      </c>
      <c r="E355" s="124" t="s">
        <v>2533</v>
      </c>
      <c r="F355" s="125" t="s">
        <v>2534</v>
      </c>
      <c r="G355" s="53" t="s">
        <v>2535</v>
      </c>
      <c r="H355" s="128"/>
      <c r="I355" s="53" t="str">
        <f t="shared" si="46"/>
        <v>CAH_SENIOR_HGT_DEss1 ; CAH_SENIOR_HGT_DEss2 ; CAH_SENIOR_HGT_DEss3</v>
      </c>
      <c r="J355" s="53" t="s">
        <v>2390</v>
      </c>
      <c r="K355" s="126" t="s">
        <v>193</v>
      </c>
      <c r="L355" s="126" t="s">
        <v>193</v>
      </c>
      <c r="M355" s="122" t="s">
        <v>222</v>
      </c>
      <c r="N355" s="127"/>
    </row>
    <row r="356" spans="1:14" s="2" customFormat="1" hidden="1">
      <c r="A356" s="44" t="s">
        <v>3751</v>
      </c>
      <c r="B356" s="137" t="str">
        <f t="shared" si="50"/>
        <v>!</v>
      </c>
      <c r="C356" s="50" t="s">
        <v>414</v>
      </c>
      <c r="D356" s="50" t="s">
        <v>414</v>
      </c>
      <c r="E356" s="124" t="s">
        <v>2536</v>
      </c>
      <c r="F356" s="125" t="s">
        <v>2537</v>
      </c>
      <c r="G356" s="53" t="s">
        <v>2538</v>
      </c>
      <c r="H356" s="128"/>
      <c r="I356" s="53" t="str">
        <f t="shared" si="46"/>
        <v>CAH_SENIOR_HGT_GEss1 ; CAH_SENIOR_HGT_GEss2 ; CAH_SENIOR_HGT_GEss3</v>
      </c>
      <c r="J356" s="53" t="s">
        <v>2390</v>
      </c>
      <c r="K356" s="126" t="s">
        <v>193</v>
      </c>
      <c r="L356" s="126" t="s">
        <v>193</v>
      </c>
      <c r="M356" s="122" t="s">
        <v>222</v>
      </c>
      <c r="N356" s="127"/>
    </row>
    <row r="357" spans="1:14" s="2" customFormat="1" hidden="1">
      <c r="A357" s="44" t="s">
        <v>3751</v>
      </c>
      <c r="B357" s="137" t="str">
        <f t="shared" si="50"/>
        <v>!</v>
      </c>
      <c r="C357" s="50" t="s">
        <v>414</v>
      </c>
      <c r="D357" s="50" t="s">
        <v>414</v>
      </c>
      <c r="E357" s="146" t="s">
        <v>2539</v>
      </c>
      <c r="F357" s="147" t="s">
        <v>3914</v>
      </c>
      <c r="G357" s="53" t="s">
        <v>2540</v>
      </c>
      <c r="H357" s="128"/>
      <c r="I357" s="53" t="str">
        <f t="shared" si="46"/>
        <v>CAH_SENIOR_HGT_CdPart</v>
      </c>
      <c r="J357" s="53"/>
      <c r="K357" s="126" t="s">
        <v>193</v>
      </c>
      <c r="L357" s="126" t="s">
        <v>193</v>
      </c>
      <c r="M357" s="122" t="s">
        <v>222</v>
      </c>
      <c r="N357" s="127"/>
    </row>
    <row r="358" spans="1:14" s="2" customFormat="1" ht="22.5" hidden="1">
      <c r="A358" s="44" t="s">
        <v>2072</v>
      </c>
      <c r="B358" s="137" t="str">
        <f t="shared" si="50"/>
        <v>-</v>
      </c>
      <c r="C358" s="50" t="s">
        <v>414</v>
      </c>
      <c r="D358" s="50" t="s">
        <v>414</v>
      </c>
      <c r="E358" s="65" t="s">
        <v>2541</v>
      </c>
      <c r="F358" s="149" t="s">
        <v>2542</v>
      </c>
      <c r="G358" s="53" t="s">
        <v>2543</v>
      </c>
      <c r="H358" s="128"/>
      <c r="I358" s="53" t="str">
        <f t="shared" si="46"/>
        <v>CAH_SENIOR_HGT_CdPart22 ; CAH_SENIOR_HGT_CdPart23 ; CAH_SENIOR_HGT_CdPart20 ; CAH_SENIOR_HGT_CdPart21 ; CAH_SENIOR_HGT_CdPart99</v>
      </c>
      <c r="J358" s="53"/>
      <c r="K358" s="126" t="s">
        <v>193</v>
      </c>
      <c r="L358" s="126" t="s">
        <v>193</v>
      </c>
      <c r="M358" s="122" t="s">
        <v>222</v>
      </c>
      <c r="N358" s="145"/>
    </row>
    <row r="359" spans="1:14">
      <c r="A359" s="455" t="s">
        <v>3751</v>
      </c>
      <c r="B359" s="137" t="str">
        <f t="shared" si="50"/>
        <v>!</v>
      </c>
      <c r="C359" s="356" t="str">
        <f t="shared" ref="C359:C382" si="51">IF($C$352="x","+","")</f>
        <v/>
      </c>
      <c r="D359" s="356" t="str">
        <f>IF($D$352="x","+","")</f>
        <v/>
      </c>
      <c r="E359" s="400" t="s">
        <v>3928</v>
      </c>
      <c r="F359" s="400" t="s">
        <v>3929</v>
      </c>
      <c r="G359" s="370" t="s">
        <v>2544</v>
      </c>
      <c r="H359" s="371"/>
      <c r="I359" s="370" t="str">
        <f t="shared" si="46"/>
        <v>CAH_SENIOR_HGT_MainUse</v>
      </c>
      <c r="J359" s="370" t="s">
        <v>2390</v>
      </c>
      <c r="K359" s="370" t="s">
        <v>2532</v>
      </c>
      <c r="L359" s="370" t="s">
        <v>2510</v>
      </c>
      <c r="M359" s="372"/>
      <c r="N359" s="355" t="s">
        <v>222</v>
      </c>
    </row>
    <row r="360" spans="1:14">
      <c r="A360" s="455" t="s">
        <v>3751</v>
      </c>
      <c r="B360" s="137" t="str">
        <f t="shared" si="50"/>
        <v>!</v>
      </c>
      <c r="C360" s="356" t="str">
        <f t="shared" si="51"/>
        <v/>
      </c>
      <c r="D360" s="356" t="str">
        <f t="shared" ref="D360:D382" si="52">IF($D$352="x","+","")</f>
        <v/>
      </c>
      <c r="E360" s="400" t="s">
        <v>3936</v>
      </c>
      <c r="F360" s="400" t="s">
        <v>3936</v>
      </c>
      <c r="G360" s="370" t="s">
        <v>2545</v>
      </c>
      <c r="H360" s="371"/>
      <c r="I360" s="370" t="str">
        <f t="shared" si="46"/>
        <v>CAH_SENIOR_HGT_Mesure1</v>
      </c>
      <c r="J360" s="370" t="s">
        <v>2390</v>
      </c>
      <c r="K360" s="370" t="s">
        <v>2532</v>
      </c>
      <c r="L360" s="370" t="s">
        <v>2512</v>
      </c>
      <c r="M360" s="372"/>
      <c r="N360" s="355" t="s">
        <v>222</v>
      </c>
    </row>
    <row r="361" spans="1:14">
      <c r="A361" s="455" t="s">
        <v>3751</v>
      </c>
      <c r="B361" s="137" t="str">
        <f>IF(ISERROR(LOOKUP(A361,TABLE,SIGNE)),"",(LOOKUP(A361,TABLE,SIGNE)))</f>
        <v>!</v>
      </c>
      <c r="C361" s="356" t="str">
        <f t="shared" si="51"/>
        <v/>
      </c>
      <c r="D361" s="356" t="str">
        <f t="shared" si="52"/>
        <v/>
      </c>
      <c r="E361" s="400" t="s">
        <v>3937</v>
      </c>
      <c r="F361" s="400" t="s">
        <v>3938</v>
      </c>
      <c r="G361" s="370" t="s">
        <v>2546</v>
      </c>
      <c r="H361" s="371"/>
      <c r="I361" s="370" t="str">
        <f t="shared" si="46"/>
        <v>CAH_SENIOR_HGT_Mesure2</v>
      </c>
      <c r="J361" s="370" t="s">
        <v>2390</v>
      </c>
      <c r="K361" s="370" t="s">
        <v>2532</v>
      </c>
      <c r="L361" s="370" t="s">
        <v>2514</v>
      </c>
      <c r="M361" s="372"/>
      <c r="N361" s="355" t="s">
        <v>222</v>
      </c>
    </row>
    <row r="362" spans="1:14">
      <c r="A362" s="455" t="s">
        <v>3751</v>
      </c>
      <c r="B362" s="137" t="str">
        <f>IF(ISERROR(LOOKUP(A362,TABLE,SIGNE)),"",(LOOKUP(A362,TABLE,SIGNE)))</f>
        <v>!</v>
      </c>
      <c r="C362" s="356" t="str">
        <f t="shared" si="51"/>
        <v/>
      </c>
      <c r="D362" s="356" t="str">
        <f t="shared" si="52"/>
        <v/>
      </c>
      <c r="E362" s="400" t="s">
        <v>3939</v>
      </c>
      <c r="F362" s="400" t="s">
        <v>3940</v>
      </c>
      <c r="G362" s="370" t="s">
        <v>2547</v>
      </c>
      <c r="H362" s="371"/>
      <c r="I362" s="370" t="str">
        <f t="shared" si="46"/>
        <v>CAH_SENIOR_HGT_Mesure3</v>
      </c>
      <c r="J362" s="370" t="s">
        <v>2390</v>
      </c>
      <c r="K362" s="370" t="s">
        <v>2532</v>
      </c>
      <c r="L362" s="370" t="s">
        <v>2516</v>
      </c>
      <c r="M362" s="372"/>
      <c r="N362" s="355" t="s">
        <v>222</v>
      </c>
    </row>
    <row r="363" spans="1:14" s="2" customFormat="1" hidden="1">
      <c r="A363" s="44" t="s">
        <v>3751</v>
      </c>
      <c r="B363" s="137" t="str">
        <f>IF(ISERROR(LOOKUP(A363,TABLE,SIGNE)),"",(LOOKUP(A363,TABLE,SIGNE)))</f>
        <v>!</v>
      </c>
      <c r="C363" s="50" t="s">
        <v>414</v>
      </c>
      <c r="D363" s="50" t="s">
        <v>414</v>
      </c>
      <c r="E363" s="124" t="s">
        <v>2191</v>
      </c>
      <c r="F363" s="124" t="s">
        <v>3828</v>
      </c>
      <c r="G363" s="53" t="s">
        <v>2548</v>
      </c>
      <c r="H363" s="128"/>
      <c r="I363" s="53" t="str">
        <f t="shared" si="46"/>
        <v>CAH_SENIOR_HGT_Ok</v>
      </c>
      <c r="J363" s="53" t="s">
        <v>2390</v>
      </c>
      <c r="K363" s="126" t="s">
        <v>193</v>
      </c>
      <c r="L363" s="126" t="s">
        <v>193</v>
      </c>
      <c r="M363" s="122" t="s">
        <v>222</v>
      </c>
      <c r="N363" s="127"/>
    </row>
    <row r="364" spans="1:14">
      <c r="A364" s="60" t="s">
        <v>3751</v>
      </c>
      <c r="B364" s="137" t="str">
        <f t="shared" si="50"/>
        <v>!</v>
      </c>
      <c r="C364" s="356" t="str">
        <f t="shared" si="51"/>
        <v/>
      </c>
      <c r="D364" s="356" t="str">
        <f t="shared" si="52"/>
        <v/>
      </c>
      <c r="E364" s="369" t="s">
        <v>3829</v>
      </c>
      <c r="F364" s="369" t="s">
        <v>3830</v>
      </c>
      <c r="G364" s="370" t="s">
        <v>2549</v>
      </c>
      <c r="H364" s="371"/>
      <c r="I364" s="370" t="str">
        <f t="shared" si="46"/>
        <v>CAH_SENIOR_HGT_Passe</v>
      </c>
      <c r="J364" s="370" t="s">
        <v>2390</v>
      </c>
      <c r="K364" s="370" t="s">
        <v>2532</v>
      </c>
      <c r="L364" s="370" t="s">
        <v>2194</v>
      </c>
      <c r="M364" s="372"/>
      <c r="N364" s="355" t="s">
        <v>222</v>
      </c>
    </row>
    <row r="365" spans="1:14">
      <c r="A365" s="60" t="s">
        <v>3762</v>
      </c>
      <c r="B365" s="137" t="str">
        <f t="shared" si="50"/>
        <v>▫</v>
      </c>
      <c r="C365" s="356" t="str">
        <f t="shared" si="51"/>
        <v/>
      </c>
      <c r="D365" s="356" t="str">
        <f t="shared" si="52"/>
        <v/>
      </c>
      <c r="E365" s="375" t="s">
        <v>2195</v>
      </c>
      <c r="F365" s="375" t="s">
        <v>2196</v>
      </c>
      <c r="G365" s="370" t="s">
        <v>193</v>
      </c>
      <c r="H365" s="371"/>
      <c r="I365" s="370" t="str">
        <f t="shared" si="46"/>
        <v/>
      </c>
      <c r="J365" s="370"/>
      <c r="K365" s="370"/>
      <c r="L365" s="370"/>
      <c r="M365" s="372"/>
      <c r="N365" s="355" t="s">
        <v>222</v>
      </c>
    </row>
    <row r="366" spans="1:14">
      <c r="A366" s="457" t="s">
        <v>3906</v>
      </c>
      <c r="B366" s="137" t="str">
        <f t="shared" si="50"/>
        <v>!</v>
      </c>
      <c r="C366" s="356" t="str">
        <f t="shared" si="51"/>
        <v/>
      </c>
      <c r="D366" s="356" t="str">
        <f t="shared" si="52"/>
        <v/>
      </c>
      <c r="E366" s="392" t="s">
        <v>2197</v>
      </c>
      <c r="F366" s="392" t="s">
        <v>2198</v>
      </c>
      <c r="G366" s="370" t="s">
        <v>2550</v>
      </c>
      <c r="H366" s="371"/>
      <c r="I366" s="370" t="str">
        <f t="shared" si="46"/>
        <v>CAH_SENIOR_HGT_CndPart00</v>
      </c>
      <c r="J366" s="370" t="s">
        <v>2390</v>
      </c>
      <c r="K366" s="370" t="s">
        <v>2532</v>
      </c>
      <c r="L366" s="370" t="s">
        <v>2200</v>
      </c>
      <c r="M366" s="372"/>
      <c r="N366" s="355" t="s">
        <v>222</v>
      </c>
    </row>
    <row r="367" spans="1:14">
      <c r="A367" s="457" t="s">
        <v>3906</v>
      </c>
      <c r="B367" s="137" t="str">
        <f t="shared" si="50"/>
        <v>!</v>
      </c>
      <c r="C367" s="356" t="str">
        <f t="shared" si="51"/>
        <v/>
      </c>
      <c r="D367" s="356" t="str">
        <f t="shared" si="52"/>
        <v/>
      </c>
      <c r="E367" s="392" t="s">
        <v>2520</v>
      </c>
      <c r="F367" s="392" t="s">
        <v>2521</v>
      </c>
      <c r="G367" s="370" t="s">
        <v>2551</v>
      </c>
      <c r="H367" s="371"/>
      <c r="I367" s="370" t="str">
        <f t="shared" si="46"/>
        <v>CAH_SENIOR_HGT_CndPart10</v>
      </c>
      <c r="J367" s="370" t="s">
        <v>2390</v>
      </c>
      <c r="K367" s="370" t="s">
        <v>2532</v>
      </c>
      <c r="L367" s="370" t="s">
        <v>2204</v>
      </c>
      <c r="M367" s="372"/>
      <c r="N367" s="355" t="s">
        <v>222</v>
      </c>
    </row>
    <row r="368" spans="1:14">
      <c r="A368" s="457" t="s">
        <v>3906</v>
      </c>
      <c r="B368" s="137" t="str">
        <f t="shared" si="50"/>
        <v>!</v>
      </c>
      <c r="C368" s="356" t="str">
        <f t="shared" si="51"/>
        <v/>
      </c>
      <c r="D368" s="356" t="str">
        <f t="shared" si="52"/>
        <v/>
      </c>
      <c r="E368" s="392" t="s">
        <v>2523</v>
      </c>
      <c r="F368" s="392" t="s">
        <v>2524</v>
      </c>
      <c r="G368" s="370" t="s">
        <v>2552</v>
      </c>
      <c r="H368" s="371"/>
      <c r="I368" s="370" t="str">
        <f t="shared" si="46"/>
        <v>CAH_SENIOR_HGT_CndPart20</v>
      </c>
      <c r="J368" s="370" t="s">
        <v>2390</v>
      </c>
      <c r="K368" s="370" t="s">
        <v>2532</v>
      </c>
      <c r="L368" s="370" t="s">
        <v>2208</v>
      </c>
      <c r="M368" s="372"/>
      <c r="N368" s="355" t="s">
        <v>222</v>
      </c>
    </row>
    <row r="369" spans="1:14">
      <c r="A369" s="457" t="s">
        <v>3906</v>
      </c>
      <c r="B369" s="137" t="str">
        <f t="shared" si="50"/>
        <v>!</v>
      </c>
      <c r="C369" s="356" t="str">
        <f t="shared" si="51"/>
        <v/>
      </c>
      <c r="D369" s="356" t="str">
        <f t="shared" si="52"/>
        <v/>
      </c>
      <c r="E369" s="392" t="s">
        <v>2553</v>
      </c>
      <c r="F369" s="392" t="s">
        <v>2554</v>
      </c>
      <c r="G369" s="370" t="s">
        <v>2555</v>
      </c>
      <c r="H369" s="371"/>
      <c r="I369" s="370" t="str">
        <f t="shared" si="46"/>
        <v>CAH_SENIOR_HGT_CndPart21</v>
      </c>
      <c r="J369" s="370" t="s">
        <v>2390</v>
      </c>
      <c r="K369" s="370" t="s">
        <v>2532</v>
      </c>
      <c r="L369" s="370" t="s">
        <v>2212</v>
      </c>
      <c r="M369" s="372"/>
      <c r="N369" s="355" t="s">
        <v>222</v>
      </c>
    </row>
    <row r="370" spans="1:14">
      <c r="A370" s="457" t="s">
        <v>3906</v>
      </c>
      <c r="B370" s="137" t="str">
        <f t="shared" si="50"/>
        <v>!</v>
      </c>
      <c r="C370" s="356" t="str">
        <f t="shared" si="51"/>
        <v/>
      </c>
      <c r="D370" s="356" t="str">
        <f t="shared" si="52"/>
        <v/>
      </c>
      <c r="E370" s="392" t="s">
        <v>2556</v>
      </c>
      <c r="F370" s="392" t="s">
        <v>2557</v>
      </c>
      <c r="G370" s="370" t="s">
        <v>2558</v>
      </c>
      <c r="H370" s="371"/>
      <c r="I370" s="370" t="str">
        <f t="shared" si="46"/>
        <v>CAH_SENIOR_HGT_CndPart22</v>
      </c>
      <c r="J370" s="370" t="s">
        <v>2390</v>
      </c>
      <c r="K370" s="370" t="s">
        <v>2532</v>
      </c>
      <c r="L370" s="370" t="s">
        <v>2416</v>
      </c>
      <c r="M370" s="372"/>
      <c r="N370" s="355" t="s">
        <v>222</v>
      </c>
    </row>
    <row r="371" spans="1:14">
      <c r="A371" s="457" t="s">
        <v>3906</v>
      </c>
      <c r="B371" s="137" t="str">
        <f t="shared" si="50"/>
        <v>!</v>
      </c>
      <c r="C371" s="356" t="str">
        <f t="shared" si="51"/>
        <v/>
      </c>
      <c r="D371" s="356" t="str">
        <f t="shared" si="52"/>
        <v/>
      </c>
      <c r="E371" s="392" t="s">
        <v>2559</v>
      </c>
      <c r="F371" s="392" t="s">
        <v>2560</v>
      </c>
      <c r="G371" s="370" t="s">
        <v>2561</v>
      </c>
      <c r="H371" s="371"/>
      <c r="I371" s="370" t="str">
        <f t="shared" si="46"/>
        <v>CAH_SENIOR_HGT_CndPart23</v>
      </c>
      <c r="J371" s="370" t="s">
        <v>2390</v>
      </c>
      <c r="K371" s="370" t="s">
        <v>2532</v>
      </c>
      <c r="L371" s="370" t="s">
        <v>2449</v>
      </c>
      <c r="M371" s="372"/>
      <c r="N371" s="355" t="s">
        <v>222</v>
      </c>
    </row>
    <row r="372" spans="1:14" ht="22.5">
      <c r="A372" s="457" t="s">
        <v>3906</v>
      </c>
      <c r="B372" s="137" t="str">
        <f t="shared" si="50"/>
        <v>!</v>
      </c>
      <c r="C372" s="356" t="str">
        <f t="shared" si="51"/>
        <v/>
      </c>
      <c r="D372" s="356" t="str">
        <f t="shared" si="52"/>
        <v/>
      </c>
      <c r="E372" s="392" t="s">
        <v>2408</v>
      </c>
      <c r="F372" s="392" t="s">
        <v>2409</v>
      </c>
      <c r="G372" s="370" t="s">
        <v>2562</v>
      </c>
      <c r="H372" s="371"/>
      <c r="I372" s="370" t="str">
        <f t="shared" si="46"/>
        <v>CAH_SENIOR_HGT_CndPart50</v>
      </c>
      <c r="J372" s="370" t="s">
        <v>2390</v>
      </c>
      <c r="K372" s="370" t="s">
        <v>2532</v>
      </c>
      <c r="L372" s="370" t="s">
        <v>2451</v>
      </c>
      <c r="M372" s="372"/>
      <c r="N372" s="355" t="s">
        <v>222</v>
      </c>
    </row>
    <row r="373" spans="1:14">
      <c r="A373" s="457" t="s">
        <v>3906</v>
      </c>
      <c r="B373" s="137" t="str">
        <f t="shared" si="50"/>
        <v>!</v>
      </c>
      <c r="C373" s="356" t="str">
        <f t="shared" si="51"/>
        <v/>
      </c>
      <c r="D373" s="356" t="str">
        <f t="shared" si="52"/>
        <v/>
      </c>
      <c r="E373" s="392" t="s">
        <v>2411</v>
      </c>
      <c r="F373" s="392" t="s">
        <v>2412</v>
      </c>
      <c r="G373" s="370" t="s">
        <v>2563</v>
      </c>
      <c r="H373" s="371"/>
      <c r="I373" s="370" t="str">
        <f t="shared" si="46"/>
        <v>CAH_SENIOR_HGT_CndPart55</v>
      </c>
      <c r="J373" s="370" t="s">
        <v>2390</v>
      </c>
      <c r="K373" s="370" t="s">
        <v>2532</v>
      </c>
      <c r="L373" s="370" t="s">
        <v>2564</v>
      </c>
      <c r="M373" s="372"/>
      <c r="N373" s="355" t="s">
        <v>222</v>
      </c>
    </row>
    <row r="374" spans="1:14">
      <c r="A374" s="457" t="s">
        <v>3906</v>
      </c>
      <c r="B374" s="137" t="str">
        <f t="shared" si="50"/>
        <v>!</v>
      </c>
      <c r="C374" s="356" t="str">
        <f t="shared" si="51"/>
        <v/>
      </c>
      <c r="D374" s="356" t="str">
        <f t="shared" si="52"/>
        <v/>
      </c>
      <c r="E374" s="392" t="s">
        <v>2205</v>
      </c>
      <c r="F374" s="392" t="s">
        <v>2206</v>
      </c>
      <c r="G374" s="370" t="s">
        <v>2565</v>
      </c>
      <c r="H374" s="371"/>
      <c r="I374" s="370" t="str">
        <f t="shared" si="46"/>
        <v>CAH_SENIOR_HGT_CndPart90</v>
      </c>
      <c r="J374" s="370" t="s">
        <v>2390</v>
      </c>
      <c r="K374" s="370" t="s">
        <v>2532</v>
      </c>
      <c r="L374" s="370" t="s">
        <v>2566</v>
      </c>
      <c r="M374" s="372"/>
      <c r="N374" s="355" t="s">
        <v>222</v>
      </c>
    </row>
    <row r="375" spans="1:14">
      <c r="A375" s="457" t="s">
        <v>3906</v>
      </c>
      <c r="B375" s="137" t="str">
        <f t="shared" si="50"/>
        <v>!</v>
      </c>
      <c r="C375" s="356" t="str">
        <f t="shared" si="51"/>
        <v/>
      </c>
      <c r="D375" s="356" t="str">
        <f t="shared" si="52"/>
        <v/>
      </c>
      <c r="E375" s="392" t="s">
        <v>2209</v>
      </c>
      <c r="F375" s="392" t="s">
        <v>2210</v>
      </c>
      <c r="G375" s="370" t="s">
        <v>2567</v>
      </c>
      <c r="H375" s="371"/>
      <c r="I375" s="370" t="str">
        <f t="shared" si="46"/>
        <v>CAH_SENIOR_HGT_CndPart99</v>
      </c>
      <c r="J375" s="370" t="s">
        <v>2390</v>
      </c>
      <c r="K375" s="370" t="s">
        <v>2532</v>
      </c>
      <c r="L375" s="370" t="s">
        <v>2568</v>
      </c>
      <c r="M375" s="372"/>
      <c r="N375" s="355" t="s">
        <v>222</v>
      </c>
    </row>
    <row r="376" spans="1:14">
      <c r="A376" s="457" t="s">
        <v>3762</v>
      </c>
      <c r="B376" s="137" t="str">
        <f t="shared" si="50"/>
        <v>▫</v>
      </c>
      <c r="C376" s="356" t="str">
        <f t="shared" si="51"/>
        <v/>
      </c>
      <c r="D376" s="356" t="str">
        <f t="shared" si="52"/>
        <v/>
      </c>
      <c r="E376" s="375" t="s">
        <v>2452</v>
      </c>
      <c r="F376" s="375" t="s">
        <v>2214</v>
      </c>
      <c r="G376" s="370" t="s">
        <v>2569</v>
      </c>
      <c r="H376" s="371"/>
      <c r="I376" s="370" t="str">
        <f t="shared" si="46"/>
        <v>CAH_SENIOR_HGT_MotifNon</v>
      </c>
      <c r="J376" s="370" t="s">
        <v>2390</v>
      </c>
      <c r="K376" s="370" t="s">
        <v>2532</v>
      </c>
      <c r="L376" s="370" t="s">
        <v>2388</v>
      </c>
      <c r="M376" s="372"/>
      <c r="N376" s="355" t="s">
        <v>222</v>
      </c>
    </row>
    <row r="377" spans="1:14">
      <c r="A377" s="457" t="s">
        <v>3906</v>
      </c>
      <c r="B377" s="137" t="str">
        <f t="shared" si="50"/>
        <v>!</v>
      </c>
      <c r="C377" s="356" t="str">
        <f t="shared" si="51"/>
        <v/>
      </c>
      <c r="D377" s="356" t="str">
        <f t="shared" si="52"/>
        <v/>
      </c>
      <c r="E377" s="393" t="s">
        <v>2217</v>
      </c>
      <c r="F377" s="393" t="s">
        <v>2218</v>
      </c>
      <c r="G377" s="370" t="s">
        <v>193</v>
      </c>
      <c r="H377" s="371"/>
      <c r="I377" s="370" t="str">
        <f t="shared" si="46"/>
        <v/>
      </c>
      <c r="J377" s="370"/>
      <c r="K377" s="370"/>
      <c r="L377" s="370"/>
      <c r="M377" s="372"/>
      <c r="N377" s="355" t="s">
        <v>222</v>
      </c>
    </row>
    <row r="378" spans="1:14">
      <c r="A378" s="457" t="s">
        <v>3906</v>
      </c>
      <c r="B378" s="137" t="str">
        <f t="shared" si="50"/>
        <v>!</v>
      </c>
      <c r="C378" s="356" t="str">
        <f t="shared" si="51"/>
        <v/>
      </c>
      <c r="D378" s="356" t="str">
        <f t="shared" si="52"/>
        <v/>
      </c>
      <c r="E378" s="393" t="s">
        <v>2219</v>
      </c>
      <c r="F378" s="393" t="s">
        <v>2220</v>
      </c>
      <c r="G378" s="370" t="s">
        <v>193</v>
      </c>
      <c r="H378" s="371"/>
      <c r="I378" s="370" t="str">
        <f t="shared" si="46"/>
        <v/>
      </c>
      <c r="J378" s="370"/>
      <c r="K378" s="370"/>
      <c r="L378" s="370"/>
      <c r="M378" s="372"/>
      <c r="N378" s="355" t="s">
        <v>222</v>
      </c>
    </row>
    <row r="379" spans="1:14">
      <c r="A379" s="457" t="s">
        <v>3906</v>
      </c>
      <c r="B379" s="137" t="str">
        <f t="shared" si="50"/>
        <v>!</v>
      </c>
      <c r="C379" s="356" t="str">
        <f t="shared" si="51"/>
        <v/>
      </c>
      <c r="D379" s="356" t="str">
        <f t="shared" si="52"/>
        <v/>
      </c>
      <c r="E379" s="393" t="s">
        <v>2205</v>
      </c>
      <c r="F379" s="393" t="s">
        <v>2221</v>
      </c>
      <c r="G379" s="370" t="s">
        <v>193</v>
      </c>
      <c r="H379" s="371"/>
      <c r="I379" s="370" t="str">
        <f t="shared" si="46"/>
        <v/>
      </c>
      <c r="J379" s="370"/>
      <c r="K379" s="370"/>
      <c r="L379" s="370"/>
      <c r="M379" s="372"/>
      <c r="N379" s="355" t="s">
        <v>222</v>
      </c>
    </row>
    <row r="380" spans="1:14">
      <c r="A380" s="457" t="s">
        <v>3906</v>
      </c>
      <c r="B380" s="137" t="str">
        <f t="shared" si="50"/>
        <v>!</v>
      </c>
      <c r="C380" s="356" t="str">
        <f t="shared" si="51"/>
        <v/>
      </c>
      <c r="D380" s="356" t="str">
        <f t="shared" si="52"/>
        <v/>
      </c>
      <c r="E380" s="393" t="s">
        <v>2222</v>
      </c>
      <c r="F380" s="393" t="s">
        <v>3833</v>
      </c>
      <c r="G380" s="370" t="s">
        <v>193</v>
      </c>
      <c r="H380" s="371"/>
      <c r="I380" s="370" t="str">
        <f t="shared" si="46"/>
        <v/>
      </c>
      <c r="J380" s="370"/>
      <c r="K380" s="370"/>
      <c r="L380" s="370"/>
      <c r="M380" s="372"/>
      <c r="N380" s="355" t="s">
        <v>222</v>
      </c>
    </row>
    <row r="381" spans="1:14">
      <c r="A381" s="457" t="s">
        <v>3906</v>
      </c>
      <c r="B381" s="137" t="str">
        <f t="shared" si="50"/>
        <v>!</v>
      </c>
      <c r="C381" s="356" t="str">
        <f t="shared" si="51"/>
        <v/>
      </c>
      <c r="D381" s="356" t="str">
        <f t="shared" si="52"/>
        <v/>
      </c>
      <c r="E381" s="393" t="s">
        <v>2454</v>
      </c>
      <c r="F381" s="393" t="s">
        <v>2455</v>
      </c>
      <c r="G381" s="370" t="s">
        <v>193</v>
      </c>
      <c r="H381" s="371"/>
      <c r="I381" s="370" t="str">
        <f t="shared" si="46"/>
        <v/>
      </c>
      <c r="J381" s="370"/>
      <c r="K381" s="370"/>
      <c r="L381" s="370"/>
      <c r="M381" s="372"/>
      <c r="N381" s="355" t="s">
        <v>222</v>
      </c>
    </row>
    <row r="382" spans="1:14">
      <c r="A382" s="457" t="s">
        <v>3906</v>
      </c>
      <c r="B382" s="137" t="str">
        <f t="shared" si="50"/>
        <v>!</v>
      </c>
      <c r="C382" s="356" t="str">
        <f t="shared" si="51"/>
        <v/>
      </c>
      <c r="D382" s="356" t="str">
        <f t="shared" si="52"/>
        <v/>
      </c>
      <c r="E382" s="393" t="s">
        <v>2209</v>
      </c>
      <c r="F382" s="393" t="s">
        <v>266</v>
      </c>
      <c r="G382" s="370" t="s">
        <v>193</v>
      </c>
      <c r="H382" s="371"/>
      <c r="I382" s="370" t="str">
        <f t="shared" si="46"/>
        <v/>
      </c>
      <c r="J382" s="370"/>
      <c r="K382" s="370"/>
      <c r="L382" s="370"/>
      <c r="M382" s="372"/>
      <c r="N382" s="355" t="s">
        <v>222</v>
      </c>
    </row>
    <row r="383" spans="1:14" s="421" customFormat="1">
      <c r="A383" s="63"/>
      <c r="B383" s="150"/>
      <c r="C383" s="423"/>
      <c r="D383" s="423"/>
      <c r="E383" s="424"/>
      <c r="F383" s="424"/>
      <c r="G383" s="425"/>
      <c r="H383" s="426"/>
      <c r="I383" s="425"/>
      <c r="J383" s="425"/>
      <c r="K383" s="425"/>
      <c r="L383" s="425"/>
      <c r="M383" s="427"/>
      <c r="N383" s="341"/>
    </row>
    <row r="384" spans="1:14" s="421" customFormat="1">
      <c r="A384" s="63"/>
      <c r="B384" s="150"/>
      <c r="C384" s="423"/>
      <c r="D384" s="423"/>
      <c r="E384" s="424"/>
      <c r="F384" s="424"/>
      <c r="G384" s="425"/>
      <c r="H384" s="426"/>
      <c r="I384" s="425"/>
      <c r="J384" s="425"/>
      <c r="K384" s="425"/>
      <c r="L384" s="425"/>
      <c r="M384" s="427"/>
      <c r="N384" s="341"/>
    </row>
    <row r="385" spans="1:14" s="421" customFormat="1">
      <c r="A385" s="63"/>
      <c r="B385" s="150"/>
      <c r="C385" s="423"/>
      <c r="D385" s="423"/>
      <c r="E385" s="424"/>
      <c r="F385" s="424"/>
      <c r="G385" s="425"/>
      <c r="H385" s="426"/>
      <c r="I385" s="425"/>
      <c r="J385" s="425"/>
      <c r="K385" s="425"/>
      <c r="L385" s="425"/>
      <c r="M385" s="427"/>
      <c r="N385" s="341"/>
    </row>
    <row r="386" spans="1:14" s="421" customFormat="1">
      <c r="A386" s="63"/>
      <c r="B386" s="150"/>
      <c r="C386" s="423"/>
      <c r="D386" s="423"/>
      <c r="E386" s="424"/>
      <c r="F386" s="424"/>
      <c r="G386" s="425"/>
      <c r="H386" s="426"/>
      <c r="I386" s="425"/>
      <c r="J386" s="425"/>
      <c r="K386" s="425"/>
      <c r="L386" s="425"/>
      <c r="M386" s="427"/>
      <c r="N386" s="341"/>
    </row>
    <row r="387" spans="1:14" s="421" customFormat="1">
      <c r="A387" s="63"/>
      <c r="B387" s="150"/>
      <c r="C387" s="423"/>
      <c r="D387" s="423"/>
      <c r="E387" s="424"/>
      <c r="F387" s="424"/>
      <c r="G387" s="425"/>
      <c r="H387" s="426"/>
      <c r="I387" s="425"/>
      <c r="J387" s="425"/>
      <c r="K387" s="425"/>
      <c r="L387" s="425"/>
      <c r="M387" s="427"/>
      <c r="N387" s="341"/>
    </row>
    <row r="388" spans="1:14" s="421" customFormat="1">
      <c r="A388" s="63"/>
      <c r="B388" s="150"/>
      <c r="C388" s="423"/>
      <c r="D388" s="423"/>
      <c r="E388" s="424"/>
      <c r="F388" s="424"/>
      <c r="G388" s="425"/>
      <c r="H388" s="426"/>
      <c r="I388" s="425"/>
      <c r="J388" s="425"/>
      <c r="K388" s="425"/>
      <c r="L388" s="425"/>
      <c r="M388" s="427"/>
      <c r="N388" s="341"/>
    </row>
    <row r="389" spans="1:14" s="421" customFormat="1">
      <c r="A389" s="63"/>
      <c r="B389" s="150"/>
      <c r="C389" s="423"/>
      <c r="D389" s="423"/>
      <c r="E389" s="424"/>
      <c r="F389" s="424"/>
      <c r="G389" s="425"/>
      <c r="H389" s="426"/>
      <c r="I389" s="425"/>
      <c r="J389" s="425"/>
      <c r="K389" s="425"/>
      <c r="L389" s="425"/>
      <c r="M389" s="427"/>
      <c r="N389" s="341"/>
    </row>
    <row r="390" spans="1:14" s="421" customFormat="1">
      <c r="A390" s="63"/>
      <c r="B390" s="150"/>
      <c r="C390" s="423"/>
      <c r="D390" s="423"/>
      <c r="E390" s="424"/>
      <c r="F390" s="424"/>
      <c r="G390" s="425"/>
      <c r="H390" s="426"/>
      <c r="I390" s="425"/>
      <c r="J390" s="425"/>
      <c r="K390" s="425"/>
      <c r="L390" s="425"/>
      <c r="M390" s="427"/>
      <c r="N390" s="341"/>
    </row>
    <row r="391" spans="1:14" s="421" customFormat="1">
      <c r="A391" s="63"/>
      <c r="B391" s="150"/>
      <c r="C391" s="423"/>
      <c r="D391" s="423"/>
      <c r="E391" s="424"/>
      <c r="F391" s="424"/>
      <c r="G391" s="425"/>
      <c r="H391" s="426"/>
      <c r="I391" s="425"/>
      <c r="J391" s="425"/>
      <c r="K391" s="425"/>
      <c r="L391" s="425"/>
      <c r="M391" s="427"/>
      <c r="N391" s="341"/>
    </row>
    <row r="392" spans="1:14" s="421" customFormat="1">
      <c r="A392" s="63"/>
      <c r="B392" s="150"/>
      <c r="C392" s="423"/>
      <c r="D392" s="423"/>
      <c r="E392" s="424"/>
      <c r="F392" s="424"/>
      <c r="G392" s="425"/>
      <c r="H392" s="426"/>
      <c r="I392" s="425"/>
      <c r="J392" s="425"/>
      <c r="K392" s="425"/>
      <c r="L392" s="425"/>
      <c r="M392" s="427"/>
      <c r="N392" s="341"/>
    </row>
    <row r="393" spans="1:14" s="421" customFormat="1">
      <c r="A393" s="63"/>
      <c r="B393" s="150"/>
      <c r="C393" s="423"/>
      <c r="D393" s="423"/>
      <c r="E393" s="424"/>
      <c r="F393" s="424"/>
      <c r="G393" s="425"/>
      <c r="H393" s="426"/>
      <c r="I393" s="425"/>
      <c r="J393" s="425"/>
      <c r="K393" s="425"/>
      <c r="L393" s="425"/>
      <c r="M393" s="427"/>
      <c r="N393" s="341"/>
    </row>
    <row r="394" spans="1:14" s="421" customFormat="1">
      <c r="A394" s="63"/>
      <c r="B394" s="150"/>
      <c r="C394" s="423"/>
      <c r="D394" s="423"/>
      <c r="E394" s="424"/>
      <c r="F394" s="424"/>
      <c r="G394" s="425"/>
      <c r="H394" s="426"/>
      <c r="I394" s="425"/>
      <c r="J394" s="425"/>
      <c r="K394" s="425"/>
      <c r="L394" s="425"/>
      <c r="M394" s="427"/>
      <c r="N394" s="341"/>
    </row>
    <row r="395" spans="1:14" s="421" customFormat="1">
      <c r="A395" s="63"/>
      <c r="B395" s="150"/>
      <c r="C395" s="423"/>
      <c r="D395" s="423"/>
      <c r="E395" s="424"/>
      <c r="F395" s="424"/>
      <c r="G395" s="425"/>
      <c r="H395" s="426"/>
      <c r="I395" s="425"/>
      <c r="J395" s="425"/>
      <c r="K395" s="425"/>
      <c r="L395" s="425"/>
      <c r="M395" s="427"/>
      <c r="N395" s="341"/>
    </row>
    <row r="396" spans="1:14" s="421" customFormat="1">
      <c r="A396" s="63"/>
      <c r="B396" s="150"/>
      <c r="C396" s="423"/>
      <c r="D396" s="423"/>
      <c r="E396" s="424"/>
      <c r="F396" s="424"/>
      <c r="G396" s="425"/>
      <c r="H396" s="426"/>
      <c r="I396" s="425"/>
      <c r="J396" s="425"/>
      <c r="K396" s="425"/>
      <c r="L396" s="425"/>
      <c r="M396" s="427"/>
      <c r="N396" s="341"/>
    </row>
    <row r="397" spans="1:14" s="421" customFormat="1">
      <c r="A397" s="63"/>
      <c r="B397" s="150"/>
      <c r="C397" s="423"/>
      <c r="D397" s="423"/>
      <c r="E397" s="424"/>
      <c r="F397" s="424"/>
      <c r="G397" s="425"/>
      <c r="H397" s="426"/>
      <c r="I397" s="425"/>
      <c r="J397" s="425"/>
      <c r="K397" s="425"/>
      <c r="L397" s="425"/>
      <c r="M397" s="427"/>
      <c r="N397" s="341"/>
    </row>
    <row r="398" spans="1:14" s="347" customFormat="1">
      <c r="A398" s="63"/>
      <c r="B398" s="150"/>
      <c r="C398" s="409"/>
      <c r="D398" s="409"/>
      <c r="E398" s="405"/>
      <c r="F398" s="405"/>
      <c r="G398" s="410"/>
      <c r="H398" s="411"/>
      <c r="I398" s="410"/>
      <c r="J398" s="410"/>
      <c r="K398" s="410"/>
      <c r="L398" s="410"/>
      <c r="M398" s="412"/>
      <c r="N398" s="334"/>
    </row>
    <row r="399" spans="1:14" s="347" customFormat="1">
      <c r="A399" s="63"/>
      <c r="B399" s="150"/>
      <c r="C399" s="409"/>
      <c r="D399" s="409"/>
      <c r="E399" s="405"/>
      <c r="F399" s="405"/>
      <c r="G399" s="410"/>
      <c r="H399" s="411"/>
      <c r="I399" s="410"/>
      <c r="J399" s="410"/>
      <c r="K399" s="410"/>
      <c r="L399" s="410"/>
      <c r="M399" s="412"/>
      <c r="N399" s="334"/>
    </row>
    <row r="400" spans="1:14" s="347" customFormat="1">
      <c r="A400" s="63"/>
      <c r="B400" s="150"/>
      <c r="C400" s="409"/>
      <c r="D400" s="409"/>
      <c r="E400" s="405"/>
      <c r="F400" s="405"/>
      <c r="G400" s="410"/>
      <c r="H400" s="411"/>
      <c r="I400" s="410"/>
      <c r="J400" s="410"/>
      <c r="K400" s="410"/>
      <c r="L400" s="410"/>
      <c r="M400" s="412"/>
      <c r="N400" s="334"/>
    </row>
    <row r="401" spans="1:14" s="347" customFormat="1">
      <c r="A401" s="63"/>
      <c r="B401" s="150"/>
      <c r="C401" s="409"/>
      <c r="D401" s="409"/>
      <c r="E401" s="405"/>
      <c r="F401" s="405"/>
      <c r="G401" s="410"/>
      <c r="H401" s="411"/>
      <c r="I401" s="410"/>
      <c r="J401" s="410"/>
      <c r="K401" s="410"/>
      <c r="L401" s="410"/>
      <c r="M401" s="412"/>
      <c r="N401" s="334"/>
    </row>
    <row r="402" spans="1:14" s="347" customFormat="1">
      <c r="A402" s="63"/>
      <c r="B402" s="150"/>
      <c r="C402" s="409"/>
      <c r="D402" s="409"/>
      <c r="E402" s="405"/>
      <c r="F402" s="405"/>
      <c r="G402" s="410"/>
      <c r="H402" s="411"/>
      <c r="I402" s="410"/>
      <c r="J402" s="410"/>
      <c r="K402" s="410"/>
      <c r="L402" s="410"/>
      <c r="M402" s="412"/>
      <c r="N402" s="334"/>
    </row>
    <row r="403" spans="1:14" s="347" customFormat="1">
      <c r="A403" s="63"/>
      <c r="B403" s="150"/>
      <c r="C403" s="409"/>
      <c r="D403" s="409"/>
      <c r="E403" s="405"/>
      <c r="F403" s="405"/>
      <c r="G403" s="410"/>
      <c r="H403" s="411"/>
      <c r="I403" s="410"/>
      <c r="J403" s="410"/>
      <c r="K403" s="410"/>
      <c r="L403" s="410"/>
      <c r="M403" s="412"/>
      <c r="N403" s="334"/>
    </row>
    <row r="404" spans="1:14" s="347" customFormat="1">
      <c r="A404" s="63"/>
      <c r="B404" s="150"/>
      <c r="C404" s="409"/>
      <c r="D404" s="409"/>
      <c r="E404" s="405"/>
      <c r="F404" s="405"/>
      <c r="G404" s="410"/>
      <c r="H404" s="411"/>
      <c r="I404" s="410"/>
      <c r="J404" s="410"/>
      <c r="K404" s="410"/>
      <c r="L404" s="410"/>
      <c r="M404" s="412"/>
      <c r="N404" s="334"/>
    </row>
    <row r="405" spans="1:14" s="347" customFormat="1">
      <c r="A405" s="63"/>
      <c r="B405" s="150"/>
      <c r="C405" s="409"/>
      <c r="D405" s="409"/>
      <c r="E405" s="405"/>
      <c r="F405" s="405"/>
      <c r="G405" s="410"/>
      <c r="H405" s="411"/>
      <c r="I405" s="410"/>
      <c r="J405" s="410"/>
      <c r="K405" s="410"/>
      <c r="L405" s="410"/>
      <c r="M405" s="412"/>
      <c r="N405" s="334"/>
    </row>
    <row r="406" spans="1:14" s="347" customFormat="1">
      <c r="A406" s="63"/>
      <c r="B406" s="150"/>
      <c r="C406" s="409"/>
      <c r="D406" s="409"/>
      <c r="E406" s="405"/>
      <c r="F406" s="405"/>
      <c r="G406" s="410"/>
      <c r="H406" s="411"/>
      <c r="I406" s="410"/>
      <c r="J406" s="410"/>
      <c r="K406" s="410"/>
      <c r="L406" s="410"/>
      <c r="M406" s="412"/>
      <c r="N406" s="334"/>
    </row>
    <row r="407" spans="1:14" s="347" customFormat="1">
      <c r="A407" s="63"/>
      <c r="B407" s="150"/>
      <c r="C407" s="409"/>
      <c r="D407" s="409"/>
      <c r="E407" s="405"/>
      <c r="F407" s="405"/>
      <c r="G407" s="410"/>
      <c r="H407" s="411"/>
      <c r="I407" s="410"/>
      <c r="J407" s="410"/>
      <c r="K407" s="410"/>
      <c r="L407" s="410"/>
      <c r="M407" s="412"/>
      <c r="N407" s="334"/>
    </row>
    <row r="408" spans="1:14" s="347" customFormat="1">
      <c r="A408" s="63"/>
      <c r="B408" s="150"/>
      <c r="C408" s="409"/>
      <c r="D408" s="409"/>
      <c r="E408" s="405"/>
      <c r="F408" s="405"/>
      <c r="G408" s="410"/>
      <c r="H408" s="411"/>
      <c r="I408" s="410"/>
      <c r="J408" s="410"/>
      <c r="K408" s="410"/>
      <c r="L408" s="410"/>
      <c r="M408" s="412"/>
      <c r="N408" s="334"/>
    </row>
    <row r="409" spans="1:14" s="347" customFormat="1">
      <c r="A409" s="63"/>
      <c r="B409" s="150"/>
      <c r="C409" s="409"/>
      <c r="D409" s="409"/>
      <c r="E409" s="405"/>
      <c r="F409" s="405"/>
      <c r="G409" s="410"/>
      <c r="H409" s="411"/>
      <c r="I409" s="410"/>
      <c r="J409" s="410"/>
      <c r="K409" s="410"/>
      <c r="L409" s="410"/>
      <c r="M409" s="412"/>
      <c r="N409" s="334"/>
    </row>
    <row r="410" spans="1:14" s="347" customFormat="1">
      <c r="A410" s="63"/>
      <c r="B410" s="150"/>
      <c r="C410" s="409"/>
      <c r="D410" s="409"/>
      <c r="E410" s="405"/>
      <c r="F410" s="405"/>
      <c r="G410" s="410"/>
      <c r="H410" s="411"/>
      <c r="I410" s="410"/>
      <c r="J410" s="410"/>
      <c r="K410" s="410"/>
      <c r="L410" s="410"/>
      <c r="M410" s="412"/>
      <c r="N410" s="334"/>
    </row>
    <row r="411" spans="1:14" s="347" customFormat="1">
      <c r="A411" s="63"/>
      <c r="B411" s="150"/>
      <c r="C411" s="409"/>
      <c r="D411" s="409"/>
      <c r="E411" s="405"/>
      <c r="F411" s="405"/>
      <c r="G411" s="410"/>
      <c r="H411" s="411"/>
      <c r="I411" s="410"/>
      <c r="J411" s="410"/>
      <c r="K411" s="410"/>
      <c r="L411" s="410"/>
      <c r="M411" s="412"/>
      <c r="N411" s="334"/>
    </row>
    <row r="412" spans="1:14" s="347" customFormat="1">
      <c r="A412" s="63"/>
      <c r="B412" s="150"/>
      <c r="C412" s="409"/>
      <c r="D412" s="409"/>
      <c r="E412" s="405"/>
      <c r="F412" s="405"/>
      <c r="G412" s="410"/>
      <c r="H412" s="411"/>
      <c r="I412" s="410"/>
      <c r="J412" s="410"/>
      <c r="K412" s="410"/>
      <c r="L412" s="410"/>
      <c r="M412" s="412"/>
      <c r="N412" s="334"/>
    </row>
    <row r="413" spans="1:14" s="347" customFormat="1">
      <c r="A413" s="63"/>
      <c r="B413" s="150"/>
      <c r="C413" s="409"/>
      <c r="D413" s="409"/>
      <c r="E413" s="405"/>
      <c r="F413" s="405"/>
      <c r="G413" s="410"/>
      <c r="H413" s="411"/>
      <c r="I413" s="410"/>
      <c r="J413" s="410"/>
      <c r="K413" s="410"/>
      <c r="L413" s="410"/>
      <c r="M413" s="412"/>
      <c r="N413" s="334"/>
    </row>
    <row r="414" spans="1:14" s="347" customFormat="1">
      <c r="A414" s="63"/>
      <c r="B414" s="150"/>
      <c r="C414" s="409"/>
      <c r="D414" s="409"/>
      <c r="E414" s="405"/>
      <c r="F414" s="405"/>
      <c r="G414" s="410"/>
      <c r="H414" s="411"/>
      <c r="I414" s="410"/>
      <c r="J414" s="410"/>
      <c r="K414" s="410"/>
      <c r="L414" s="410"/>
      <c r="M414" s="412"/>
      <c r="N414" s="334"/>
    </row>
    <row r="415" spans="1:14" s="347" customFormat="1">
      <c r="A415" s="63"/>
      <c r="B415" s="150"/>
      <c r="C415" s="409"/>
      <c r="D415" s="409"/>
      <c r="E415" s="405"/>
      <c r="F415" s="405"/>
      <c r="G415" s="410"/>
      <c r="H415" s="411"/>
      <c r="I415" s="410"/>
      <c r="J415" s="410"/>
      <c r="K415" s="410"/>
      <c r="L415" s="410"/>
      <c r="M415" s="412"/>
      <c r="N415" s="334"/>
    </row>
    <row r="416" spans="1:14" s="347" customFormat="1">
      <c r="A416" s="63"/>
      <c r="B416" s="150"/>
      <c r="C416" s="409"/>
      <c r="D416" s="409"/>
      <c r="E416" s="405"/>
      <c r="F416" s="405"/>
      <c r="G416" s="410"/>
      <c r="H416" s="411"/>
      <c r="I416" s="410"/>
      <c r="J416" s="410"/>
      <c r="K416" s="410"/>
      <c r="L416" s="410"/>
      <c r="M416" s="412"/>
      <c r="N416" s="334"/>
    </row>
    <row r="417" spans="1:14" s="347" customFormat="1">
      <c r="A417" s="63"/>
      <c r="B417" s="150"/>
      <c r="C417" s="409"/>
      <c r="D417" s="409"/>
      <c r="E417" s="405"/>
      <c r="F417" s="405"/>
      <c r="G417" s="410"/>
      <c r="H417" s="411"/>
      <c r="I417" s="410"/>
      <c r="J417" s="410"/>
      <c r="K417" s="410"/>
      <c r="L417" s="410"/>
      <c r="M417" s="412"/>
      <c r="N417" s="334"/>
    </row>
    <row r="418" spans="1:14" s="347" customFormat="1">
      <c r="A418" s="63"/>
      <c r="B418" s="150"/>
      <c r="C418" s="409"/>
      <c r="D418" s="409"/>
      <c r="E418" s="405"/>
      <c r="F418" s="405"/>
      <c r="G418" s="410"/>
      <c r="H418" s="411"/>
      <c r="I418" s="410"/>
      <c r="J418" s="410"/>
      <c r="K418" s="410"/>
      <c r="L418" s="410"/>
      <c r="M418" s="412"/>
      <c r="N418" s="334"/>
    </row>
    <row r="419" spans="1:14" s="347" customFormat="1">
      <c r="A419" s="63"/>
      <c r="B419" s="150"/>
      <c r="C419" s="409"/>
      <c r="D419" s="409"/>
      <c r="E419" s="405"/>
      <c r="F419" s="405"/>
      <c r="G419" s="410"/>
      <c r="H419" s="411"/>
      <c r="I419" s="410"/>
      <c r="J419" s="410"/>
      <c r="K419" s="410"/>
      <c r="L419" s="410"/>
      <c r="M419" s="412"/>
      <c r="N419" s="334"/>
    </row>
    <row r="420" spans="1:14" s="347" customFormat="1">
      <c r="A420" s="63"/>
      <c r="B420" s="150"/>
      <c r="C420" s="409"/>
      <c r="D420" s="409"/>
      <c r="E420" s="405"/>
      <c r="F420" s="405"/>
      <c r="G420" s="410"/>
      <c r="H420" s="411"/>
      <c r="I420" s="410"/>
      <c r="J420" s="410"/>
      <c r="K420" s="410"/>
      <c r="L420" s="410"/>
      <c r="M420" s="412"/>
      <c r="N420" s="334"/>
    </row>
    <row r="421" spans="1:14" s="347" customFormat="1">
      <c r="A421" s="63"/>
      <c r="B421" s="150"/>
      <c r="C421" s="409"/>
      <c r="D421" s="409"/>
      <c r="E421" s="405"/>
      <c r="F421" s="405"/>
      <c r="G421" s="410"/>
      <c r="H421" s="411"/>
      <c r="I421" s="410"/>
      <c r="J421" s="410"/>
      <c r="K421" s="410"/>
      <c r="L421" s="410"/>
      <c r="M421" s="412"/>
      <c r="N421" s="334"/>
    </row>
    <row r="422" spans="1:14" s="347" customFormat="1">
      <c r="A422" s="63"/>
      <c r="B422" s="150"/>
      <c r="C422" s="409"/>
      <c r="D422" s="409"/>
      <c r="E422" s="405"/>
      <c r="F422" s="405"/>
      <c r="G422" s="410"/>
      <c r="H422" s="411"/>
      <c r="I422" s="410"/>
      <c r="J422" s="410"/>
      <c r="K422" s="410"/>
      <c r="L422" s="410"/>
      <c r="M422" s="412"/>
      <c r="N422" s="334"/>
    </row>
    <row r="423" spans="1:14" s="347" customFormat="1">
      <c r="A423" s="63"/>
      <c r="B423" s="150"/>
      <c r="C423" s="409"/>
      <c r="D423" s="409"/>
      <c r="E423" s="405"/>
      <c r="F423" s="405"/>
      <c r="G423" s="410"/>
      <c r="H423" s="411"/>
      <c r="I423" s="410"/>
      <c r="J423" s="410"/>
      <c r="K423" s="410"/>
      <c r="L423" s="410"/>
      <c r="M423" s="412"/>
      <c r="N423" s="334"/>
    </row>
    <row r="424" spans="1:14" s="347" customFormat="1">
      <c r="A424" s="63"/>
      <c r="B424" s="150"/>
      <c r="C424" s="409"/>
      <c r="D424" s="409"/>
      <c r="E424" s="405"/>
      <c r="F424" s="405"/>
      <c r="G424" s="410"/>
      <c r="H424" s="411"/>
      <c r="I424" s="410"/>
      <c r="J424" s="410"/>
      <c r="K424" s="410"/>
      <c r="L424" s="410"/>
      <c r="M424" s="412"/>
      <c r="N424" s="334"/>
    </row>
    <row r="425" spans="1:14" s="347" customFormat="1">
      <c r="A425" s="63"/>
      <c r="B425" s="150"/>
      <c r="C425" s="409"/>
      <c r="D425" s="409"/>
      <c r="E425" s="405"/>
      <c r="F425" s="405"/>
      <c r="G425" s="410"/>
      <c r="H425" s="411"/>
      <c r="I425" s="410"/>
      <c r="J425" s="410"/>
      <c r="K425" s="410"/>
      <c r="L425" s="410"/>
      <c r="M425" s="412"/>
      <c r="N425" s="334"/>
    </row>
    <row r="426" spans="1:14" s="347" customFormat="1">
      <c r="A426" s="63"/>
      <c r="B426" s="150"/>
      <c r="C426" s="409"/>
      <c r="D426" s="409"/>
      <c r="E426" s="405"/>
      <c r="F426" s="405"/>
      <c r="G426" s="410"/>
      <c r="H426" s="411"/>
      <c r="I426" s="410"/>
      <c r="J426" s="410"/>
      <c r="K426" s="410"/>
      <c r="L426" s="410"/>
      <c r="M426" s="412"/>
      <c r="N426" s="334"/>
    </row>
    <row r="427" spans="1:14" s="347" customFormat="1">
      <c r="A427" s="63"/>
      <c r="B427" s="150"/>
      <c r="C427" s="409"/>
      <c r="D427" s="409"/>
      <c r="E427" s="405"/>
      <c r="F427" s="405"/>
      <c r="G427" s="410"/>
      <c r="H427" s="411"/>
      <c r="I427" s="410"/>
      <c r="J427" s="410"/>
      <c r="K427" s="410"/>
      <c r="L427" s="410"/>
      <c r="M427" s="412"/>
      <c r="N427" s="334"/>
    </row>
    <row r="428" spans="1:14" s="347" customFormat="1">
      <c r="A428" s="63"/>
      <c r="B428" s="150"/>
      <c r="C428" s="409"/>
      <c r="D428" s="409"/>
      <c r="E428" s="405"/>
      <c r="F428" s="405"/>
      <c r="G428" s="410"/>
      <c r="H428" s="411"/>
      <c r="I428" s="410"/>
      <c r="J428" s="410"/>
      <c r="K428" s="410"/>
      <c r="L428" s="410"/>
      <c r="M428" s="412"/>
      <c r="N428" s="334"/>
    </row>
    <row r="429" spans="1:14" s="347" customFormat="1">
      <c r="A429" s="63"/>
      <c r="B429" s="150"/>
      <c r="C429" s="409"/>
      <c r="D429" s="409"/>
      <c r="E429" s="405"/>
      <c r="F429" s="405"/>
      <c r="G429" s="410"/>
      <c r="H429" s="411"/>
      <c r="I429" s="410"/>
      <c r="J429" s="410"/>
      <c r="K429" s="410"/>
      <c r="L429" s="410"/>
      <c r="M429" s="412"/>
      <c r="N429" s="334"/>
    </row>
    <row r="430" spans="1:14" s="347" customFormat="1">
      <c r="A430" s="63"/>
      <c r="B430" s="150"/>
      <c r="C430" s="409"/>
      <c r="D430" s="409"/>
      <c r="E430" s="405"/>
      <c r="F430" s="405"/>
      <c r="G430" s="410"/>
      <c r="H430" s="411"/>
      <c r="I430" s="410"/>
      <c r="J430" s="410"/>
      <c r="K430" s="410"/>
      <c r="L430" s="410"/>
      <c r="M430" s="412"/>
      <c r="N430" s="334"/>
    </row>
    <row r="431" spans="1:14" s="347" customFormat="1">
      <c r="A431" s="63"/>
      <c r="B431" s="150"/>
      <c r="C431" s="409"/>
      <c r="D431" s="409"/>
      <c r="E431" s="405"/>
      <c r="F431" s="405"/>
      <c r="G431" s="410"/>
      <c r="H431" s="411"/>
      <c r="I431" s="410"/>
      <c r="J431" s="410"/>
      <c r="K431" s="410"/>
      <c r="L431" s="410"/>
      <c r="M431" s="412"/>
      <c r="N431" s="334"/>
    </row>
    <row r="432" spans="1:14" s="347" customFormat="1">
      <c r="A432" s="63"/>
      <c r="B432" s="150"/>
      <c r="C432" s="409"/>
      <c r="D432" s="409"/>
      <c r="E432" s="405"/>
      <c r="F432" s="405"/>
      <c r="G432" s="410"/>
      <c r="H432" s="411"/>
      <c r="I432" s="410"/>
      <c r="J432" s="410"/>
      <c r="K432" s="410"/>
      <c r="L432" s="410"/>
      <c r="M432" s="412"/>
      <c r="N432" s="334"/>
    </row>
    <row r="433" spans="1:14" s="347" customFormat="1">
      <c r="A433" s="63"/>
      <c r="B433" s="150"/>
      <c r="C433" s="409"/>
      <c r="D433" s="409"/>
      <c r="E433" s="405"/>
      <c r="F433" s="405"/>
      <c r="G433" s="410"/>
      <c r="H433" s="411"/>
      <c r="I433" s="410"/>
      <c r="J433" s="410"/>
      <c r="K433" s="410"/>
      <c r="L433" s="410"/>
      <c r="M433" s="412"/>
      <c r="N433" s="334"/>
    </row>
    <row r="434" spans="1:14" s="347" customFormat="1">
      <c r="A434" s="63"/>
      <c r="B434" s="150"/>
      <c r="C434" s="409"/>
      <c r="D434" s="409"/>
      <c r="E434" s="405"/>
      <c r="F434" s="405"/>
      <c r="G434" s="410"/>
      <c r="H434" s="411"/>
      <c r="I434" s="410"/>
      <c r="J434" s="410"/>
      <c r="K434" s="410"/>
      <c r="L434" s="410"/>
      <c r="M434" s="412"/>
      <c r="N434" s="334"/>
    </row>
    <row r="435" spans="1:14" s="347" customFormat="1">
      <c r="A435" s="63"/>
      <c r="B435" s="150"/>
      <c r="C435" s="409"/>
      <c r="D435" s="409"/>
      <c r="E435" s="405"/>
      <c r="F435" s="405"/>
      <c r="G435" s="410"/>
      <c r="H435" s="411"/>
      <c r="I435" s="410"/>
      <c r="J435" s="410"/>
      <c r="K435" s="410"/>
      <c r="L435" s="410"/>
      <c r="M435" s="412"/>
      <c r="N435" s="334"/>
    </row>
    <row r="436" spans="1:14" s="347" customFormat="1">
      <c r="A436" s="63"/>
      <c r="B436" s="150"/>
      <c r="C436" s="409"/>
      <c r="D436" s="409"/>
      <c r="E436" s="405"/>
      <c r="F436" s="405"/>
      <c r="G436" s="410"/>
      <c r="H436" s="411"/>
      <c r="I436" s="410"/>
      <c r="J436" s="410"/>
      <c r="K436" s="410"/>
      <c r="L436" s="410"/>
      <c r="M436" s="412"/>
      <c r="N436" s="334"/>
    </row>
    <row r="437" spans="1:14" s="347" customFormat="1">
      <c r="A437" s="63"/>
      <c r="B437" s="150"/>
      <c r="C437" s="409"/>
      <c r="D437" s="409"/>
      <c r="E437" s="405"/>
      <c r="F437" s="405"/>
      <c r="G437" s="410"/>
      <c r="H437" s="411"/>
      <c r="I437" s="410"/>
      <c r="J437" s="410"/>
      <c r="K437" s="410"/>
      <c r="L437" s="410"/>
      <c r="M437" s="412"/>
      <c r="N437" s="334"/>
    </row>
    <row r="438" spans="1:14" s="347" customFormat="1">
      <c r="A438" s="63"/>
      <c r="B438" s="150"/>
      <c r="C438" s="409"/>
      <c r="D438" s="409"/>
      <c r="E438" s="405"/>
      <c r="F438" s="405"/>
      <c r="G438" s="410"/>
      <c r="H438" s="411"/>
      <c r="I438" s="410"/>
      <c r="J438" s="410"/>
      <c r="K438" s="410"/>
      <c r="L438" s="410"/>
      <c r="M438" s="412"/>
      <c r="N438" s="334"/>
    </row>
    <row r="439" spans="1:14" s="347" customFormat="1">
      <c r="A439" s="63"/>
      <c r="B439" s="150"/>
      <c r="C439" s="409"/>
      <c r="D439" s="409"/>
      <c r="E439" s="405"/>
      <c r="F439" s="405"/>
      <c r="G439" s="410"/>
      <c r="H439" s="411"/>
      <c r="I439" s="410"/>
      <c r="J439" s="410"/>
      <c r="K439" s="410"/>
      <c r="L439" s="410"/>
      <c r="M439" s="412"/>
      <c r="N439" s="334"/>
    </row>
    <row r="440" spans="1:14" s="347" customFormat="1">
      <c r="A440" s="63"/>
      <c r="B440" s="150"/>
      <c r="C440" s="409"/>
      <c r="D440" s="409"/>
      <c r="E440" s="405"/>
      <c r="F440" s="405"/>
      <c r="G440" s="410"/>
      <c r="H440" s="411"/>
      <c r="I440" s="410"/>
      <c r="J440" s="410"/>
      <c r="K440" s="410"/>
      <c r="L440" s="410"/>
      <c r="M440" s="412"/>
      <c r="N440" s="334"/>
    </row>
    <row r="441" spans="1:14" s="347" customFormat="1">
      <c r="A441" s="63"/>
      <c r="B441" s="150"/>
      <c r="C441" s="409"/>
      <c r="D441" s="409"/>
      <c r="E441" s="405"/>
      <c r="F441" s="405"/>
      <c r="G441" s="410"/>
      <c r="H441" s="411"/>
      <c r="I441" s="410"/>
      <c r="J441" s="410"/>
      <c r="K441" s="410"/>
      <c r="L441" s="410"/>
      <c r="M441" s="412"/>
      <c r="N441" s="334"/>
    </row>
    <row r="442" spans="1:14" s="347" customFormat="1">
      <c r="A442" s="63"/>
      <c r="B442" s="150"/>
      <c r="C442" s="409"/>
      <c r="D442" s="409"/>
      <c r="E442" s="405"/>
      <c r="F442" s="405"/>
      <c r="G442" s="410"/>
      <c r="H442" s="411"/>
      <c r="I442" s="410"/>
      <c r="J442" s="410"/>
      <c r="K442" s="410"/>
      <c r="L442" s="410"/>
      <c r="M442" s="412"/>
      <c r="N442" s="334"/>
    </row>
    <row r="443" spans="1:14" s="347" customFormat="1">
      <c r="A443" s="63"/>
      <c r="B443" s="150"/>
      <c r="C443" s="409"/>
      <c r="D443" s="409"/>
      <c r="E443" s="405"/>
      <c r="F443" s="405"/>
      <c r="G443" s="410"/>
      <c r="H443" s="411"/>
      <c r="I443" s="410"/>
      <c r="J443" s="410"/>
      <c r="K443" s="410"/>
      <c r="L443" s="410"/>
      <c r="M443" s="412"/>
      <c r="N443" s="334"/>
    </row>
    <row r="444" spans="1:14" s="347" customFormat="1">
      <c r="A444" s="63"/>
      <c r="B444" s="150"/>
      <c r="C444" s="409"/>
      <c r="D444" s="409"/>
      <c r="E444" s="405"/>
      <c r="F444" s="405"/>
      <c r="G444" s="410"/>
      <c r="H444" s="411"/>
      <c r="I444" s="410"/>
      <c r="J444" s="410"/>
      <c r="K444" s="410"/>
      <c r="L444" s="410"/>
      <c r="M444" s="412"/>
      <c r="N444" s="334"/>
    </row>
    <row r="445" spans="1:14" s="347" customFormat="1">
      <c r="A445" s="63"/>
      <c r="B445" s="150"/>
      <c r="C445" s="409"/>
      <c r="D445" s="409"/>
      <c r="E445" s="405"/>
      <c r="F445" s="405"/>
      <c r="G445" s="410"/>
      <c r="H445" s="411"/>
      <c r="I445" s="410"/>
      <c r="J445" s="410"/>
      <c r="K445" s="410"/>
      <c r="L445" s="410"/>
      <c r="M445" s="412"/>
      <c r="N445" s="334"/>
    </row>
    <row r="446" spans="1:14" s="347" customFormat="1">
      <c r="A446" s="63"/>
      <c r="B446" s="150"/>
      <c r="C446" s="409"/>
      <c r="D446" s="409"/>
      <c r="E446" s="405"/>
      <c r="F446" s="405"/>
      <c r="G446" s="410"/>
      <c r="H446" s="411"/>
      <c r="I446" s="410"/>
      <c r="J446" s="410"/>
      <c r="K446" s="410"/>
      <c r="L446" s="410"/>
      <c r="M446" s="412"/>
      <c r="N446" s="334"/>
    </row>
    <row r="447" spans="1:14" s="347" customFormat="1">
      <c r="A447" s="63"/>
      <c r="B447" s="150"/>
      <c r="C447" s="409"/>
      <c r="D447" s="409"/>
      <c r="E447" s="405"/>
      <c r="F447" s="405"/>
      <c r="G447" s="410"/>
      <c r="H447" s="411"/>
      <c r="I447" s="410"/>
      <c r="J447" s="410"/>
      <c r="K447" s="410"/>
      <c r="L447" s="410"/>
      <c r="M447" s="412"/>
      <c r="N447" s="334"/>
    </row>
    <row r="448" spans="1:14" s="347" customFormat="1">
      <c r="A448" s="63"/>
      <c r="B448" s="150"/>
      <c r="C448" s="409"/>
      <c r="D448" s="409"/>
      <c r="E448" s="405"/>
      <c r="F448" s="405"/>
      <c r="G448" s="410"/>
      <c r="H448" s="411"/>
      <c r="I448" s="410"/>
      <c r="J448" s="410"/>
      <c r="K448" s="410"/>
      <c r="L448" s="410"/>
      <c r="M448" s="412"/>
      <c r="N448" s="334"/>
    </row>
    <row r="449" spans="1:14" s="347" customFormat="1">
      <c r="A449" s="63"/>
      <c r="B449" s="150"/>
      <c r="C449" s="409"/>
      <c r="D449" s="409"/>
      <c r="E449" s="405"/>
      <c r="F449" s="405"/>
      <c r="G449" s="410"/>
      <c r="H449" s="411"/>
      <c r="I449" s="410"/>
      <c r="J449" s="410"/>
      <c r="K449" s="410"/>
      <c r="L449" s="410"/>
      <c r="M449" s="412"/>
      <c r="N449" s="334"/>
    </row>
    <row r="450" spans="1:14" s="347" customFormat="1">
      <c r="A450" s="63"/>
      <c r="B450" s="150"/>
      <c r="C450" s="409"/>
      <c r="D450" s="409"/>
      <c r="E450" s="405"/>
      <c r="F450" s="405"/>
      <c r="G450" s="410"/>
      <c r="H450" s="411"/>
      <c r="I450" s="410"/>
      <c r="J450" s="410"/>
      <c r="K450" s="410"/>
      <c r="L450" s="410"/>
      <c r="M450" s="412"/>
      <c r="N450" s="334"/>
    </row>
    <row r="451" spans="1:14" s="347" customFormat="1">
      <c r="A451" s="63"/>
      <c r="B451" s="150"/>
      <c r="C451" s="409"/>
      <c r="D451" s="409"/>
      <c r="E451" s="405"/>
      <c r="F451" s="405"/>
      <c r="G451" s="410"/>
      <c r="H451" s="411"/>
      <c r="I451" s="410"/>
      <c r="J451" s="410"/>
      <c r="K451" s="410"/>
      <c r="L451" s="410"/>
      <c r="M451" s="412"/>
      <c r="N451" s="334"/>
    </row>
    <row r="452" spans="1:14" s="347" customFormat="1">
      <c r="A452" s="63"/>
      <c r="B452" s="150"/>
      <c r="C452" s="409"/>
      <c r="D452" s="409"/>
      <c r="E452" s="405"/>
      <c r="F452" s="405"/>
      <c r="G452" s="410"/>
      <c r="H452" s="411"/>
      <c r="I452" s="410"/>
      <c r="J452" s="410"/>
      <c r="K452" s="410"/>
      <c r="L452" s="410"/>
      <c r="M452" s="412"/>
      <c r="N452" s="334"/>
    </row>
    <row r="453" spans="1:14" s="347" customFormat="1">
      <c r="A453" s="63"/>
      <c r="B453" s="150"/>
      <c r="C453" s="409"/>
      <c r="D453" s="409"/>
      <c r="E453" s="405"/>
      <c r="F453" s="405"/>
      <c r="G453" s="410"/>
      <c r="H453" s="411"/>
      <c r="I453" s="410"/>
      <c r="J453" s="410"/>
      <c r="K453" s="410"/>
      <c r="L453" s="410"/>
      <c r="M453" s="412"/>
      <c r="N453" s="334"/>
    </row>
    <row r="454" spans="1:14" s="347" customFormat="1">
      <c r="A454" s="63"/>
      <c r="B454" s="150"/>
      <c r="C454" s="409"/>
      <c r="D454" s="409"/>
      <c r="E454" s="405"/>
      <c r="F454" s="405"/>
      <c r="G454" s="410"/>
      <c r="H454" s="411"/>
      <c r="I454" s="410"/>
      <c r="J454" s="410"/>
      <c r="K454" s="410"/>
      <c r="L454" s="410"/>
      <c r="M454" s="412"/>
      <c r="N454" s="334"/>
    </row>
    <row r="455" spans="1:14" s="347" customFormat="1">
      <c r="A455" s="63"/>
      <c r="B455" s="150"/>
      <c r="C455" s="409"/>
      <c r="D455" s="409"/>
      <c r="E455" s="405"/>
      <c r="F455" s="405"/>
      <c r="G455" s="410"/>
      <c r="H455" s="411"/>
      <c r="I455" s="410"/>
      <c r="J455" s="410"/>
      <c r="K455" s="410"/>
      <c r="L455" s="410"/>
      <c r="M455" s="412"/>
      <c r="N455" s="334"/>
    </row>
    <row r="456" spans="1:14" s="347" customFormat="1">
      <c r="A456" s="63"/>
      <c r="B456" s="150"/>
      <c r="C456" s="409"/>
      <c r="D456" s="409"/>
      <c r="E456" s="405"/>
      <c r="F456" s="405"/>
      <c r="G456" s="410"/>
      <c r="H456" s="411"/>
      <c r="I456" s="410"/>
      <c r="J456" s="410"/>
      <c r="K456" s="410"/>
      <c r="L456" s="410"/>
      <c r="M456" s="412"/>
      <c r="N456" s="334"/>
    </row>
    <row r="457" spans="1:14" s="347" customFormat="1">
      <c r="A457" s="63"/>
      <c r="B457" s="150"/>
      <c r="C457" s="409"/>
      <c r="D457" s="409"/>
      <c r="E457" s="405"/>
      <c r="F457" s="405"/>
      <c r="G457" s="410"/>
      <c r="H457" s="411"/>
      <c r="I457" s="410"/>
      <c r="J457" s="410"/>
      <c r="K457" s="410"/>
      <c r="L457" s="410"/>
      <c r="M457" s="412"/>
      <c r="N457" s="334"/>
    </row>
    <row r="458" spans="1:14" s="347" customFormat="1">
      <c r="A458" s="63"/>
      <c r="B458" s="150"/>
      <c r="C458" s="409"/>
      <c r="D458" s="409"/>
      <c r="E458" s="405"/>
      <c r="F458" s="405"/>
      <c r="G458" s="410"/>
      <c r="H458" s="411"/>
      <c r="I458" s="410"/>
      <c r="J458" s="410"/>
      <c r="K458" s="410"/>
      <c r="L458" s="410"/>
      <c r="M458" s="412"/>
      <c r="N458" s="334"/>
    </row>
    <row r="459" spans="1:14" s="347" customFormat="1">
      <c r="A459" s="63"/>
      <c r="B459" s="150"/>
      <c r="C459" s="409"/>
      <c r="D459" s="409"/>
      <c r="E459" s="405"/>
      <c r="F459" s="405"/>
      <c r="G459" s="410"/>
      <c r="H459" s="411"/>
      <c r="I459" s="410"/>
      <c r="J459" s="410"/>
      <c r="K459" s="410"/>
      <c r="L459" s="410"/>
      <c r="M459" s="412"/>
      <c r="N459" s="334"/>
    </row>
    <row r="460" spans="1:14" s="347" customFormat="1">
      <c r="A460" s="63"/>
      <c r="B460" s="150"/>
      <c r="C460" s="409"/>
      <c r="D460" s="409"/>
      <c r="E460" s="405"/>
      <c r="F460" s="405"/>
      <c r="G460" s="410"/>
      <c r="H460" s="411"/>
      <c r="I460" s="410"/>
      <c r="J460" s="410"/>
      <c r="K460" s="410"/>
      <c r="L460" s="410"/>
      <c r="M460" s="412"/>
      <c r="N460" s="334"/>
    </row>
    <row r="461" spans="1:14" s="347" customFormat="1">
      <c r="A461" s="63"/>
      <c r="B461" s="150"/>
      <c r="C461" s="409"/>
      <c r="D461" s="409"/>
      <c r="E461" s="405"/>
      <c r="F461" s="405"/>
      <c r="G461" s="410"/>
      <c r="H461" s="411"/>
      <c r="I461" s="410"/>
      <c r="J461" s="410"/>
      <c r="K461" s="410"/>
      <c r="L461" s="410"/>
      <c r="M461" s="412"/>
      <c r="N461" s="334"/>
    </row>
    <row r="462" spans="1:14" s="347" customFormat="1">
      <c r="A462" s="63"/>
      <c r="B462" s="150"/>
      <c r="C462" s="409"/>
      <c r="D462" s="409"/>
      <c r="E462" s="405"/>
      <c r="F462" s="405"/>
      <c r="G462" s="410"/>
      <c r="H462" s="411"/>
      <c r="I462" s="410"/>
      <c r="J462" s="410"/>
      <c r="K462" s="410"/>
      <c r="L462" s="410"/>
      <c r="M462" s="412"/>
      <c r="N462" s="334"/>
    </row>
    <row r="463" spans="1:14" s="347" customFormat="1">
      <c r="A463" s="63"/>
      <c r="B463" s="150"/>
      <c r="C463" s="409"/>
      <c r="D463" s="409"/>
      <c r="E463" s="405"/>
      <c r="F463" s="405"/>
      <c r="G463" s="410"/>
      <c r="H463" s="411"/>
      <c r="I463" s="410"/>
      <c r="J463" s="410"/>
      <c r="K463" s="410"/>
      <c r="L463" s="410"/>
      <c r="M463" s="412"/>
      <c r="N463" s="334"/>
    </row>
    <row r="464" spans="1:14" s="347" customFormat="1">
      <c r="A464" s="63"/>
      <c r="B464" s="150"/>
      <c r="C464" s="409"/>
      <c r="D464" s="409"/>
      <c r="E464" s="405"/>
      <c r="F464" s="405"/>
      <c r="G464" s="410"/>
      <c r="H464" s="411"/>
      <c r="I464" s="410"/>
      <c r="J464" s="410"/>
      <c r="K464" s="410"/>
      <c r="L464" s="410"/>
      <c r="M464" s="412"/>
      <c r="N464" s="334"/>
    </row>
    <row r="465" spans="1:14" s="347" customFormat="1">
      <c r="A465" s="63"/>
      <c r="B465" s="150"/>
      <c r="C465" s="409"/>
      <c r="D465" s="409"/>
      <c r="E465" s="405"/>
      <c r="F465" s="405"/>
      <c r="G465" s="410"/>
      <c r="H465" s="411"/>
      <c r="I465" s="410"/>
      <c r="J465" s="410"/>
      <c r="K465" s="410"/>
      <c r="L465" s="410"/>
      <c r="M465" s="412"/>
      <c r="N465" s="334"/>
    </row>
    <row r="466" spans="1:14" s="347" customFormat="1">
      <c r="A466" s="63"/>
      <c r="B466" s="150"/>
      <c r="C466" s="409"/>
      <c r="D466" s="409"/>
      <c r="E466" s="405"/>
      <c r="F466" s="405"/>
      <c r="G466" s="410"/>
      <c r="H466" s="411"/>
      <c r="I466" s="410"/>
      <c r="J466" s="410"/>
      <c r="K466" s="410"/>
      <c r="L466" s="410"/>
      <c r="M466" s="412"/>
      <c r="N466" s="334"/>
    </row>
    <row r="467" spans="1:14" s="347" customFormat="1">
      <c r="A467" s="63"/>
      <c r="B467" s="150"/>
      <c r="C467" s="409"/>
      <c r="D467" s="409"/>
      <c r="E467" s="405"/>
      <c r="F467" s="405"/>
      <c r="G467" s="410"/>
      <c r="H467" s="411"/>
      <c r="I467" s="410"/>
      <c r="J467" s="410"/>
      <c r="K467" s="410"/>
      <c r="L467" s="410"/>
      <c r="M467" s="412"/>
      <c r="N467" s="334"/>
    </row>
    <row r="468" spans="1:14" s="347" customFormat="1">
      <c r="A468" s="63"/>
      <c r="B468" s="150"/>
      <c r="C468" s="409"/>
      <c r="D468" s="409"/>
      <c r="E468" s="405"/>
      <c r="F468" s="405"/>
      <c r="G468" s="410"/>
      <c r="H468" s="411"/>
      <c r="I468" s="410"/>
      <c r="J468" s="410"/>
      <c r="K468" s="410"/>
      <c r="L468" s="410"/>
      <c r="M468" s="412"/>
      <c r="N468" s="334"/>
    </row>
    <row r="469" spans="1:14" s="347" customFormat="1">
      <c r="A469" s="63"/>
      <c r="B469" s="150"/>
      <c r="C469" s="409"/>
      <c r="D469" s="409"/>
      <c r="E469" s="405"/>
      <c r="F469" s="405"/>
      <c r="G469" s="410"/>
      <c r="H469" s="411"/>
      <c r="I469" s="410"/>
      <c r="J469" s="410"/>
      <c r="K469" s="410"/>
      <c r="L469" s="410"/>
      <c r="M469" s="412"/>
      <c r="N469" s="334"/>
    </row>
    <row r="470" spans="1:14" s="347" customFormat="1">
      <c r="A470" s="63"/>
      <c r="B470" s="150"/>
      <c r="C470" s="409"/>
      <c r="D470" s="409"/>
      <c r="E470" s="405"/>
      <c r="F470" s="405"/>
      <c r="G470" s="410"/>
      <c r="H470" s="411"/>
      <c r="I470" s="410"/>
      <c r="J470" s="410"/>
      <c r="K470" s="410"/>
      <c r="L470" s="410"/>
      <c r="M470" s="412"/>
      <c r="N470" s="334"/>
    </row>
    <row r="471" spans="1:14" s="347" customFormat="1">
      <c r="A471" s="63"/>
      <c r="B471" s="150"/>
      <c r="C471" s="409"/>
      <c r="D471" s="409"/>
      <c r="E471" s="405"/>
      <c r="F471" s="405"/>
      <c r="G471" s="410"/>
      <c r="H471" s="411"/>
      <c r="I471" s="410"/>
      <c r="J471" s="410"/>
      <c r="K471" s="410"/>
      <c r="L471" s="410"/>
      <c r="M471" s="412"/>
      <c r="N471" s="334"/>
    </row>
    <row r="472" spans="1:14" s="347" customFormat="1">
      <c r="A472" s="63"/>
      <c r="B472" s="150"/>
      <c r="C472" s="409"/>
      <c r="D472" s="409"/>
      <c r="E472" s="405"/>
      <c r="F472" s="405"/>
      <c r="G472" s="410"/>
      <c r="H472" s="411"/>
      <c r="I472" s="410"/>
      <c r="J472" s="410"/>
      <c r="K472" s="410"/>
      <c r="L472" s="410"/>
      <c r="M472" s="412"/>
      <c r="N472" s="334"/>
    </row>
    <row r="473" spans="1:14" s="347" customFormat="1">
      <c r="A473" s="63"/>
      <c r="B473" s="150"/>
      <c r="C473" s="409"/>
      <c r="D473" s="409"/>
      <c r="E473" s="405"/>
      <c r="F473" s="405"/>
      <c r="G473" s="410"/>
      <c r="H473" s="411"/>
      <c r="I473" s="410"/>
      <c r="J473" s="410"/>
      <c r="K473" s="410"/>
      <c r="L473" s="410"/>
      <c r="M473" s="412"/>
      <c r="N473" s="334"/>
    </row>
    <row r="474" spans="1:14" s="347" customFormat="1">
      <c r="A474" s="63"/>
      <c r="B474" s="150"/>
      <c r="C474" s="409"/>
      <c r="D474" s="409"/>
      <c r="E474" s="405"/>
      <c r="F474" s="405"/>
      <c r="G474" s="410"/>
      <c r="H474" s="411"/>
      <c r="I474" s="410"/>
      <c r="J474" s="410"/>
      <c r="K474" s="410"/>
      <c r="L474" s="410"/>
      <c r="M474" s="412"/>
      <c r="N474" s="334"/>
    </row>
    <row r="475" spans="1:14" s="347" customFormat="1">
      <c r="A475" s="63"/>
      <c r="B475" s="150"/>
      <c r="C475" s="409"/>
      <c r="D475" s="409"/>
      <c r="E475" s="405"/>
      <c r="F475" s="405"/>
      <c r="G475" s="410"/>
      <c r="H475" s="411"/>
      <c r="I475" s="410"/>
      <c r="J475" s="410"/>
      <c r="K475" s="410"/>
      <c r="L475" s="410"/>
      <c r="M475" s="412"/>
      <c r="N475" s="334"/>
    </row>
    <row r="476" spans="1:14" s="347" customFormat="1">
      <c r="A476" s="63"/>
      <c r="B476" s="150"/>
      <c r="C476" s="409"/>
      <c r="D476" s="409"/>
      <c r="E476" s="405"/>
      <c r="F476" s="405"/>
      <c r="G476" s="410"/>
      <c r="H476" s="411"/>
      <c r="I476" s="410"/>
      <c r="J476" s="410"/>
      <c r="K476" s="410"/>
      <c r="L476" s="410"/>
      <c r="M476" s="412"/>
      <c r="N476" s="334"/>
    </row>
    <row r="477" spans="1:14" s="347" customFormat="1">
      <c r="A477" s="63"/>
      <c r="B477" s="150"/>
      <c r="C477" s="409"/>
      <c r="D477" s="409"/>
      <c r="E477" s="405"/>
      <c r="F477" s="405"/>
      <c r="G477" s="410"/>
      <c r="H477" s="411"/>
      <c r="I477" s="410"/>
      <c r="J477" s="410"/>
      <c r="K477" s="410"/>
      <c r="L477" s="410"/>
      <c r="M477" s="412"/>
      <c r="N477" s="334"/>
    </row>
    <row r="478" spans="1:14" s="347" customFormat="1">
      <c r="A478" s="63"/>
      <c r="B478" s="150"/>
      <c r="C478" s="409"/>
      <c r="D478" s="409"/>
      <c r="E478" s="405"/>
      <c r="F478" s="405"/>
      <c r="G478" s="410"/>
      <c r="H478" s="411"/>
      <c r="I478" s="410"/>
      <c r="J478" s="410"/>
      <c r="K478" s="410"/>
      <c r="L478" s="410"/>
      <c r="M478" s="412"/>
      <c r="N478" s="334"/>
    </row>
    <row r="479" spans="1:14" s="347" customFormat="1">
      <c r="A479" s="63"/>
      <c r="B479" s="150"/>
      <c r="C479" s="409"/>
      <c r="D479" s="409"/>
      <c r="E479" s="405"/>
      <c r="F479" s="405"/>
      <c r="G479" s="410"/>
      <c r="H479" s="411"/>
      <c r="I479" s="410"/>
      <c r="J479" s="410"/>
      <c r="K479" s="410"/>
      <c r="L479" s="410"/>
      <c r="M479" s="412"/>
      <c r="N479" s="334"/>
    </row>
    <row r="480" spans="1:14" s="347" customFormat="1">
      <c r="A480" s="63"/>
      <c r="B480" s="150"/>
      <c r="C480" s="409"/>
      <c r="D480" s="409"/>
      <c r="E480" s="405"/>
      <c r="F480" s="405"/>
      <c r="G480" s="410"/>
      <c r="H480" s="411"/>
      <c r="I480" s="410"/>
      <c r="J480" s="410"/>
      <c r="K480" s="410"/>
      <c r="L480" s="410"/>
      <c r="M480" s="412"/>
      <c r="N480" s="334"/>
    </row>
    <row r="481" spans="1:14" s="347" customFormat="1">
      <c r="A481" s="63"/>
      <c r="B481" s="150"/>
      <c r="C481" s="409"/>
      <c r="D481" s="409"/>
      <c r="E481" s="405"/>
      <c r="F481" s="405"/>
      <c r="G481" s="410"/>
      <c r="H481" s="411"/>
      <c r="I481" s="410"/>
      <c r="J481" s="410"/>
      <c r="K481" s="410"/>
      <c r="L481" s="410"/>
      <c r="M481" s="412"/>
      <c r="N481" s="334"/>
    </row>
    <row r="482" spans="1:14" s="347" customFormat="1">
      <c r="A482" s="63"/>
      <c r="B482" s="150"/>
      <c r="C482" s="409"/>
      <c r="D482" s="409"/>
      <c r="E482" s="405"/>
      <c r="F482" s="405"/>
      <c r="G482" s="410"/>
      <c r="H482" s="411"/>
      <c r="I482" s="410"/>
      <c r="J482" s="410"/>
      <c r="K482" s="410"/>
      <c r="L482" s="410"/>
      <c r="M482" s="412"/>
      <c r="N482" s="334"/>
    </row>
    <row r="483" spans="1:14" s="347" customFormat="1">
      <c r="A483" s="63"/>
      <c r="B483" s="150"/>
      <c r="C483" s="409"/>
      <c r="D483" s="409"/>
      <c r="E483" s="405"/>
      <c r="F483" s="405"/>
      <c r="G483" s="410"/>
      <c r="H483" s="411"/>
      <c r="I483" s="410"/>
      <c r="J483" s="410"/>
      <c r="K483" s="410"/>
      <c r="L483" s="410"/>
      <c r="M483" s="412"/>
      <c r="N483" s="334"/>
    </row>
    <row r="484" spans="1:14" s="347" customFormat="1">
      <c r="A484" s="63"/>
      <c r="B484" s="150"/>
      <c r="C484" s="409"/>
      <c r="D484" s="409"/>
      <c r="E484" s="405"/>
      <c r="F484" s="405"/>
      <c r="G484" s="410"/>
      <c r="H484" s="411"/>
      <c r="I484" s="410"/>
      <c r="J484" s="410"/>
      <c r="K484" s="410"/>
      <c r="L484" s="410"/>
      <c r="M484" s="412"/>
      <c r="N484" s="334"/>
    </row>
    <row r="485" spans="1:14" s="347" customFormat="1">
      <c r="A485" s="63"/>
      <c r="B485" s="150"/>
      <c r="C485" s="409"/>
      <c r="D485" s="409"/>
      <c r="E485" s="405"/>
      <c r="F485" s="405"/>
      <c r="G485" s="410"/>
      <c r="H485" s="411"/>
      <c r="I485" s="410"/>
      <c r="J485" s="410"/>
      <c r="K485" s="410"/>
      <c r="L485" s="410"/>
      <c r="M485" s="412"/>
      <c r="N485" s="334"/>
    </row>
    <row r="486" spans="1:14" s="347" customFormat="1">
      <c r="A486" s="63"/>
      <c r="B486" s="150"/>
      <c r="C486" s="409"/>
      <c r="D486" s="409"/>
      <c r="E486" s="405"/>
      <c r="F486" s="405"/>
      <c r="G486" s="410"/>
      <c r="H486" s="411"/>
      <c r="I486" s="410"/>
      <c r="J486" s="410"/>
      <c r="K486" s="410"/>
      <c r="L486" s="410"/>
      <c r="M486" s="412"/>
      <c r="N486" s="334"/>
    </row>
    <row r="487" spans="1:14" s="347" customFormat="1">
      <c r="A487" s="63"/>
      <c r="B487" s="150"/>
      <c r="C487" s="409"/>
      <c r="D487" s="409"/>
      <c r="E487" s="405"/>
      <c r="F487" s="405"/>
      <c r="G487" s="410"/>
      <c r="H487" s="411"/>
      <c r="I487" s="410"/>
      <c r="J487" s="410"/>
      <c r="K487" s="410"/>
      <c r="L487" s="410"/>
      <c r="M487" s="412"/>
      <c r="N487" s="334"/>
    </row>
    <row r="488" spans="1:14" s="347" customFormat="1">
      <c r="A488" s="63"/>
      <c r="B488" s="150"/>
      <c r="C488" s="409"/>
      <c r="D488" s="409"/>
      <c r="E488" s="405"/>
      <c r="F488" s="405"/>
      <c r="G488" s="410"/>
      <c r="H488" s="411"/>
      <c r="I488" s="410"/>
      <c r="J488" s="410"/>
      <c r="K488" s="410"/>
      <c r="L488" s="410"/>
      <c r="M488" s="412"/>
      <c r="N488" s="334"/>
    </row>
    <row r="489" spans="1:14" s="347" customFormat="1">
      <c r="A489" s="63"/>
      <c r="B489" s="150"/>
      <c r="C489" s="409"/>
      <c r="D489" s="409"/>
      <c r="E489" s="405"/>
      <c r="F489" s="405"/>
      <c r="G489" s="410"/>
      <c r="H489" s="411"/>
      <c r="I489" s="410"/>
      <c r="J489" s="410"/>
      <c r="K489" s="410"/>
      <c r="L489" s="410"/>
      <c r="M489" s="412"/>
      <c r="N489" s="334"/>
    </row>
    <row r="490" spans="1:14" s="347" customFormat="1">
      <c r="A490" s="63"/>
      <c r="B490" s="150"/>
      <c r="C490" s="409"/>
      <c r="D490" s="409"/>
      <c r="E490" s="405"/>
      <c r="F490" s="405"/>
      <c r="G490" s="410"/>
      <c r="H490" s="411"/>
      <c r="I490" s="410"/>
      <c r="J490" s="410"/>
      <c r="K490" s="410"/>
      <c r="L490" s="410"/>
      <c r="M490" s="412"/>
      <c r="N490" s="334"/>
    </row>
    <row r="491" spans="1:14" s="347" customFormat="1">
      <c r="A491" s="63"/>
      <c r="B491" s="150"/>
      <c r="C491" s="409"/>
      <c r="D491" s="409"/>
      <c r="E491" s="405"/>
      <c r="F491" s="405"/>
      <c r="G491" s="410"/>
      <c r="H491" s="411"/>
      <c r="I491" s="410"/>
      <c r="J491" s="410"/>
      <c r="K491" s="410"/>
      <c r="L491" s="410"/>
      <c r="M491" s="412"/>
      <c r="N491" s="334"/>
    </row>
    <row r="492" spans="1:14" s="347" customFormat="1">
      <c r="A492" s="63"/>
      <c r="B492" s="150"/>
      <c r="C492" s="409"/>
      <c r="D492" s="409"/>
      <c r="E492" s="405"/>
      <c r="F492" s="405"/>
      <c r="G492" s="410"/>
      <c r="H492" s="411"/>
      <c r="I492" s="410"/>
      <c r="J492" s="410"/>
      <c r="K492" s="410"/>
      <c r="L492" s="410"/>
      <c r="M492" s="412"/>
      <c r="N492" s="334"/>
    </row>
    <row r="493" spans="1:14" s="347" customFormat="1">
      <c r="A493" s="63"/>
      <c r="B493" s="150"/>
      <c r="C493" s="409"/>
      <c r="D493" s="409"/>
      <c r="E493" s="405"/>
      <c r="F493" s="405"/>
      <c r="G493" s="410"/>
      <c r="H493" s="411"/>
      <c r="I493" s="410"/>
      <c r="J493" s="410"/>
      <c r="K493" s="410"/>
      <c r="L493" s="410"/>
      <c r="M493" s="412"/>
      <c r="N493" s="334"/>
    </row>
    <row r="494" spans="1:14" s="347" customFormat="1">
      <c r="A494" s="63"/>
      <c r="B494" s="150"/>
      <c r="C494" s="409"/>
      <c r="D494" s="409"/>
      <c r="E494" s="405"/>
      <c r="F494" s="405"/>
      <c r="G494" s="410"/>
      <c r="H494" s="411"/>
      <c r="I494" s="410"/>
      <c r="J494" s="410"/>
      <c r="K494" s="410"/>
      <c r="L494" s="410"/>
      <c r="M494" s="412"/>
      <c r="N494" s="334"/>
    </row>
    <row r="495" spans="1:14" s="347" customFormat="1">
      <c r="A495" s="63"/>
      <c r="B495" s="150"/>
      <c r="C495" s="409"/>
      <c r="D495" s="409"/>
      <c r="E495" s="405"/>
      <c r="F495" s="405"/>
      <c r="G495" s="410"/>
      <c r="H495" s="411"/>
      <c r="I495" s="410"/>
      <c r="J495" s="410"/>
      <c r="K495" s="410"/>
      <c r="L495" s="410"/>
      <c r="M495" s="412"/>
      <c r="N495" s="334"/>
    </row>
    <row r="496" spans="1:14" s="347" customFormat="1">
      <c r="A496" s="63"/>
      <c r="B496" s="150"/>
      <c r="C496" s="409"/>
      <c r="D496" s="409"/>
      <c r="E496" s="405"/>
      <c r="F496" s="405"/>
      <c r="G496" s="410"/>
      <c r="H496" s="411"/>
      <c r="I496" s="410"/>
      <c r="J496" s="410"/>
      <c r="K496" s="410"/>
      <c r="L496" s="410"/>
      <c r="M496" s="412"/>
      <c r="N496" s="334"/>
    </row>
    <row r="497" spans="1:14" s="347" customFormat="1">
      <c r="A497" s="63"/>
      <c r="B497" s="150"/>
      <c r="C497" s="409"/>
      <c r="D497" s="409"/>
      <c r="E497" s="405"/>
      <c r="F497" s="405"/>
      <c r="G497" s="410"/>
      <c r="H497" s="411"/>
      <c r="I497" s="410"/>
      <c r="J497" s="410"/>
      <c r="K497" s="410"/>
      <c r="L497" s="410"/>
      <c r="M497" s="412"/>
      <c r="N497" s="334"/>
    </row>
    <row r="498" spans="1:14" s="347" customFormat="1">
      <c r="A498" s="63"/>
      <c r="B498" s="150"/>
      <c r="C498" s="409"/>
      <c r="D498" s="409"/>
      <c r="E498" s="405"/>
      <c r="F498" s="405"/>
      <c r="G498" s="410"/>
      <c r="H498" s="411"/>
      <c r="I498" s="410"/>
      <c r="J498" s="410"/>
      <c r="K498" s="410"/>
      <c r="L498" s="410"/>
      <c r="M498" s="412"/>
      <c r="N498" s="334"/>
    </row>
    <row r="499" spans="1:14" s="347" customFormat="1">
      <c r="A499" s="63"/>
      <c r="B499" s="150"/>
      <c r="C499" s="409"/>
      <c r="D499" s="409"/>
      <c r="E499" s="405"/>
      <c r="F499" s="405"/>
      <c r="G499" s="410"/>
      <c r="H499" s="411"/>
      <c r="I499" s="410"/>
      <c r="J499" s="410"/>
      <c r="K499" s="410"/>
      <c r="L499" s="410"/>
      <c r="M499" s="412"/>
      <c r="N499" s="334"/>
    </row>
    <row r="500" spans="1:14" s="347" customFormat="1">
      <c r="A500" s="63"/>
      <c r="B500" s="150"/>
      <c r="C500" s="409"/>
      <c r="D500" s="409"/>
      <c r="E500" s="405"/>
      <c r="F500" s="405"/>
      <c r="G500" s="410"/>
      <c r="H500" s="411"/>
      <c r="I500" s="410"/>
      <c r="J500" s="410"/>
      <c r="K500" s="410"/>
      <c r="L500" s="410"/>
      <c r="M500" s="412"/>
      <c r="N500" s="334"/>
    </row>
    <row r="501" spans="1:14" s="347" customFormat="1">
      <c r="A501" s="63"/>
      <c r="B501" s="150"/>
      <c r="C501" s="409"/>
      <c r="D501" s="409"/>
      <c r="E501" s="405"/>
      <c r="F501" s="405"/>
      <c r="G501" s="410"/>
      <c r="H501" s="411"/>
      <c r="I501" s="410"/>
      <c r="J501" s="410"/>
      <c r="K501" s="410"/>
      <c r="L501" s="410"/>
      <c r="M501" s="412"/>
      <c r="N501" s="334"/>
    </row>
    <row r="502" spans="1:14" s="347" customFormat="1">
      <c r="A502" s="63"/>
      <c r="B502" s="150"/>
      <c r="C502" s="409"/>
      <c r="D502" s="409"/>
      <c r="E502" s="405"/>
      <c r="F502" s="405"/>
      <c r="G502" s="410"/>
      <c r="H502" s="411"/>
      <c r="I502" s="410"/>
      <c r="J502" s="410"/>
      <c r="K502" s="410"/>
      <c r="L502" s="410"/>
      <c r="M502" s="412"/>
      <c r="N502" s="334"/>
    </row>
    <row r="503" spans="1:14" s="347" customFormat="1">
      <c r="A503" s="63"/>
      <c r="B503" s="150"/>
      <c r="C503" s="409"/>
      <c r="D503" s="409"/>
      <c r="E503" s="405"/>
      <c r="F503" s="405"/>
      <c r="G503" s="410"/>
      <c r="H503" s="411"/>
      <c r="I503" s="410"/>
      <c r="J503" s="410"/>
      <c r="K503" s="410"/>
      <c r="L503" s="410"/>
      <c r="M503" s="412"/>
      <c r="N503" s="334"/>
    </row>
    <row r="504" spans="1:14" s="347" customFormat="1">
      <c r="A504" s="63"/>
      <c r="B504" s="150"/>
      <c r="C504" s="409"/>
      <c r="D504" s="409"/>
      <c r="E504" s="405"/>
      <c r="F504" s="405"/>
      <c r="G504" s="410"/>
      <c r="H504" s="411"/>
      <c r="I504" s="410"/>
      <c r="J504" s="410"/>
      <c r="K504" s="410"/>
      <c r="L504" s="410"/>
      <c r="M504" s="412"/>
      <c r="N504" s="334"/>
    </row>
    <row r="505" spans="1:14" s="347" customFormat="1">
      <c r="A505" s="63"/>
      <c r="B505" s="150"/>
      <c r="C505" s="409"/>
      <c r="D505" s="409"/>
      <c r="E505" s="405"/>
      <c r="F505" s="405"/>
      <c r="G505" s="410"/>
      <c r="H505" s="411"/>
      <c r="I505" s="410"/>
      <c r="J505" s="410"/>
      <c r="K505" s="410"/>
      <c r="L505" s="410"/>
      <c r="M505" s="412"/>
      <c r="N505" s="334"/>
    </row>
    <row r="506" spans="1:14" s="347" customFormat="1">
      <c r="A506" s="63"/>
      <c r="B506" s="150"/>
      <c r="C506" s="409"/>
      <c r="D506" s="409"/>
      <c r="E506" s="405"/>
      <c r="F506" s="405"/>
      <c r="G506" s="410"/>
      <c r="H506" s="411"/>
      <c r="I506" s="410"/>
      <c r="J506" s="410"/>
      <c r="K506" s="410"/>
      <c r="L506" s="410"/>
      <c r="M506" s="412"/>
      <c r="N506" s="334"/>
    </row>
    <row r="507" spans="1:14" s="347" customFormat="1">
      <c r="A507" s="63"/>
      <c r="B507" s="150"/>
      <c r="C507" s="409"/>
      <c r="D507" s="409"/>
      <c r="E507" s="405"/>
      <c r="F507" s="405"/>
      <c r="G507" s="410"/>
      <c r="H507" s="411"/>
      <c r="I507" s="410"/>
      <c r="J507" s="410"/>
      <c r="K507" s="410"/>
      <c r="L507" s="410"/>
      <c r="M507" s="412"/>
      <c r="N507" s="334"/>
    </row>
    <row r="508" spans="1:14" s="347" customFormat="1">
      <c r="A508" s="63"/>
      <c r="B508" s="150"/>
      <c r="C508" s="409"/>
      <c r="D508" s="409"/>
      <c r="E508" s="405"/>
      <c r="F508" s="405"/>
      <c r="G508" s="410"/>
      <c r="H508" s="411"/>
      <c r="I508" s="410"/>
      <c r="J508" s="410"/>
      <c r="K508" s="410"/>
      <c r="L508" s="410"/>
      <c r="M508" s="412"/>
      <c r="N508" s="334"/>
    </row>
    <row r="509" spans="1:14" s="347" customFormat="1">
      <c r="A509" s="63"/>
      <c r="B509" s="150"/>
      <c r="C509" s="409"/>
      <c r="D509" s="409"/>
      <c r="E509" s="405"/>
      <c r="F509" s="405"/>
      <c r="G509" s="410"/>
      <c r="H509" s="411"/>
      <c r="I509" s="410"/>
      <c r="J509" s="410"/>
      <c r="K509" s="410"/>
      <c r="L509" s="410"/>
      <c r="M509" s="412"/>
      <c r="N509" s="334"/>
    </row>
    <row r="510" spans="1:14" s="347" customFormat="1">
      <c r="A510" s="63"/>
      <c r="B510" s="150"/>
      <c r="C510" s="409"/>
      <c r="D510" s="409"/>
      <c r="E510" s="405"/>
      <c r="F510" s="405"/>
      <c r="G510" s="410"/>
      <c r="H510" s="411"/>
      <c r="I510" s="410"/>
      <c r="J510" s="410"/>
      <c r="K510" s="410"/>
      <c r="L510" s="410"/>
      <c r="M510" s="412"/>
      <c r="N510" s="334"/>
    </row>
    <row r="511" spans="1:14" s="347" customFormat="1">
      <c r="A511" s="63"/>
      <c r="B511" s="150"/>
      <c r="C511" s="409"/>
      <c r="D511" s="409"/>
      <c r="E511" s="405"/>
      <c r="F511" s="405"/>
      <c r="G511" s="410"/>
      <c r="H511" s="411"/>
      <c r="I511" s="410"/>
      <c r="J511" s="410"/>
      <c r="K511" s="410"/>
      <c r="L511" s="410"/>
      <c r="M511" s="412"/>
      <c r="N511" s="334"/>
    </row>
    <row r="512" spans="1:14" s="347" customFormat="1">
      <c r="A512" s="63"/>
      <c r="B512" s="150"/>
      <c r="C512" s="409"/>
      <c r="D512" s="409"/>
      <c r="E512" s="405"/>
      <c r="F512" s="405"/>
      <c r="G512" s="410"/>
      <c r="H512" s="411"/>
      <c r="I512" s="410"/>
      <c r="J512" s="410"/>
      <c r="K512" s="410"/>
      <c r="L512" s="410"/>
      <c r="M512" s="412"/>
      <c r="N512" s="334"/>
    </row>
    <row r="513" spans="1:14" s="347" customFormat="1">
      <c r="A513" s="63"/>
      <c r="B513" s="150"/>
      <c r="C513" s="409"/>
      <c r="D513" s="409"/>
      <c r="E513" s="405"/>
      <c r="F513" s="405"/>
      <c r="G513" s="410"/>
      <c r="H513" s="411"/>
      <c r="I513" s="410"/>
      <c r="J513" s="410"/>
      <c r="K513" s="410"/>
      <c r="L513" s="410"/>
      <c r="M513" s="412"/>
      <c r="N513" s="334"/>
    </row>
    <row r="514" spans="1:14" s="347" customFormat="1">
      <c r="A514" s="63"/>
      <c r="B514" s="150"/>
      <c r="C514" s="409"/>
      <c r="D514" s="409"/>
      <c r="E514" s="405"/>
      <c r="F514" s="405"/>
      <c r="G514" s="410"/>
      <c r="H514" s="411"/>
      <c r="I514" s="410"/>
      <c r="J514" s="410"/>
      <c r="K514" s="410"/>
      <c r="L514" s="410"/>
      <c r="M514" s="412"/>
      <c r="N514" s="334"/>
    </row>
    <row r="515" spans="1:14" s="347" customFormat="1">
      <c r="A515" s="63"/>
      <c r="B515" s="150"/>
      <c r="C515" s="409"/>
      <c r="D515" s="409"/>
      <c r="E515" s="405"/>
      <c r="F515" s="405"/>
      <c r="G515" s="410"/>
      <c r="H515" s="411"/>
      <c r="I515" s="410"/>
      <c r="J515" s="410"/>
      <c r="K515" s="410"/>
      <c r="L515" s="410"/>
      <c r="M515" s="412"/>
      <c r="N515" s="334"/>
    </row>
    <row r="516" spans="1:14" s="347" customFormat="1">
      <c r="A516" s="63"/>
      <c r="B516" s="150"/>
      <c r="C516" s="409"/>
      <c r="D516" s="409"/>
      <c r="E516" s="405"/>
      <c r="F516" s="405"/>
      <c r="G516" s="410"/>
      <c r="H516" s="411"/>
      <c r="I516" s="410"/>
      <c r="J516" s="410"/>
      <c r="K516" s="410"/>
      <c r="L516" s="410"/>
      <c r="M516" s="412"/>
      <c r="N516" s="334"/>
    </row>
    <row r="517" spans="1:14" s="347" customFormat="1">
      <c r="A517" s="63"/>
      <c r="B517" s="150"/>
      <c r="C517" s="409"/>
      <c r="D517" s="409"/>
      <c r="E517" s="405"/>
      <c r="F517" s="405"/>
      <c r="G517" s="410"/>
      <c r="H517" s="411"/>
      <c r="I517" s="410"/>
      <c r="J517" s="410"/>
      <c r="K517" s="410"/>
      <c r="L517" s="410"/>
      <c r="M517" s="412"/>
      <c r="N517" s="334"/>
    </row>
    <row r="518" spans="1:14" s="347" customFormat="1">
      <c r="A518" s="63"/>
      <c r="B518" s="150"/>
      <c r="C518" s="409"/>
      <c r="D518" s="409"/>
      <c r="E518" s="405"/>
      <c r="F518" s="405"/>
      <c r="G518" s="410"/>
      <c r="H518" s="411"/>
      <c r="I518" s="410"/>
      <c r="J518" s="410"/>
      <c r="K518" s="410"/>
      <c r="L518" s="410"/>
      <c r="M518" s="412"/>
      <c r="N518" s="334"/>
    </row>
    <row r="519" spans="1:14" s="347" customFormat="1">
      <c r="A519" s="63"/>
      <c r="B519" s="150"/>
      <c r="C519" s="409"/>
      <c r="D519" s="409"/>
      <c r="E519" s="405"/>
      <c r="F519" s="405"/>
      <c r="G519" s="410"/>
      <c r="H519" s="411"/>
      <c r="I519" s="410"/>
      <c r="J519" s="410"/>
      <c r="K519" s="410"/>
      <c r="L519" s="410"/>
      <c r="M519" s="412"/>
      <c r="N519" s="334"/>
    </row>
    <row r="520" spans="1:14" s="347" customFormat="1">
      <c r="A520" s="63"/>
      <c r="B520" s="150"/>
      <c r="C520" s="409"/>
      <c r="D520" s="409"/>
      <c r="E520" s="405"/>
      <c r="F520" s="405"/>
      <c r="G520" s="410"/>
      <c r="H520" s="411"/>
      <c r="I520" s="410"/>
      <c r="J520" s="410"/>
      <c r="K520" s="410"/>
      <c r="L520" s="410"/>
      <c r="M520" s="412"/>
      <c r="N520" s="334"/>
    </row>
    <row r="521" spans="1:14" s="347" customFormat="1">
      <c r="A521" s="63"/>
      <c r="B521" s="150"/>
      <c r="C521" s="409"/>
      <c r="D521" s="409"/>
      <c r="E521" s="405"/>
      <c r="F521" s="405"/>
      <c r="G521" s="410"/>
      <c r="H521" s="411"/>
      <c r="I521" s="410"/>
      <c r="J521" s="410"/>
      <c r="K521" s="410"/>
      <c r="L521" s="410"/>
      <c r="M521" s="412"/>
      <c r="N521" s="334"/>
    </row>
    <row r="522" spans="1:14" s="347" customFormat="1">
      <c r="A522" s="63"/>
      <c r="B522" s="150"/>
      <c r="C522" s="409"/>
      <c r="D522" s="409"/>
      <c r="E522" s="405"/>
      <c r="F522" s="405"/>
      <c r="G522" s="410"/>
      <c r="H522" s="411"/>
      <c r="I522" s="410"/>
      <c r="J522" s="410"/>
      <c r="K522" s="410"/>
      <c r="L522" s="410"/>
      <c r="M522" s="412"/>
      <c r="N522" s="334"/>
    </row>
    <row r="523" spans="1:14" s="347" customFormat="1">
      <c r="A523" s="63"/>
      <c r="B523" s="150"/>
      <c r="C523" s="409"/>
      <c r="D523" s="409"/>
      <c r="E523" s="405"/>
      <c r="F523" s="405"/>
      <c r="G523" s="410"/>
      <c r="H523" s="411"/>
      <c r="I523" s="410"/>
      <c r="J523" s="410"/>
      <c r="K523" s="410"/>
      <c r="L523" s="410"/>
      <c r="M523" s="412"/>
      <c r="N523" s="334"/>
    </row>
    <row r="524" spans="1:14" s="347" customFormat="1">
      <c r="A524" s="63"/>
      <c r="B524" s="150"/>
      <c r="C524" s="409"/>
      <c r="D524" s="409"/>
      <c r="E524" s="405"/>
      <c r="F524" s="405"/>
      <c r="G524" s="410"/>
      <c r="H524" s="411"/>
      <c r="I524" s="410"/>
      <c r="J524" s="410"/>
      <c r="K524" s="410"/>
      <c r="L524" s="410"/>
      <c r="M524" s="412"/>
      <c r="N524" s="334"/>
    </row>
    <row r="525" spans="1:14" s="347" customFormat="1">
      <c r="A525" s="63"/>
      <c r="B525" s="150"/>
      <c r="C525" s="409"/>
      <c r="D525" s="409"/>
      <c r="E525" s="405"/>
      <c r="F525" s="405"/>
      <c r="G525" s="410"/>
      <c r="H525" s="411"/>
      <c r="I525" s="410"/>
      <c r="J525" s="410"/>
      <c r="K525" s="410"/>
      <c r="L525" s="410"/>
      <c r="M525" s="412"/>
      <c r="N525" s="334"/>
    </row>
    <row r="526" spans="1:14" s="347" customFormat="1">
      <c r="A526" s="63"/>
      <c r="B526" s="150"/>
      <c r="C526" s="409"/>
      <c r="D526" s="409"/>
      <c r="E526" s="405"/>
      <c r="F526" s="405"/>
      <c r="G526" s="410"/>
      <c r="H526" s="411"/>
      <c r="I526" s="410"/>
      <c r="J526" s="410"/>
      <c r="K526" s="410"/>
      <c r="L526" s="410"/>
      <c r="M526" s="412"/>
      <c r="N526" s="334"/>
    </row>
    <row r="527" spans="1:14" s="347" customFormat="1">
      <c r="A527" s="63"/>
      <c r="B527" s="150"/>
      <c r="C527" s="409"/>
      <c r="D527" s="409"/>
      <c r="E527" s="405"/>
      <c r="F527" s="405"/>
      <c r="G527" s="410"/>
      <c r="H527" s="411"/>
      <c r="I527" s="410"/>
      <c r="J527" s="410"/>
      <c r="K527" s="410"/>
      <c r="L527" s="410"/>
      <c r="M527" s="412"/>
      <c r="N527" s="334"/>
    </row>
    <row r="528" spans="1:14" s="347" customFormat="1">
      <c r="A528" s="63"/>
      <c r="B528" s="150"/>
      <c r="C528" s="409"/>
      <c r="D528" s="409"/>
      <c r="E528" s="405"/>
      <c r="F528" s="405"/>
      <c r="G528" s="410"/>
      <c r="H528" s="411"/>
      <c r="I528" s="410"/>
      <c r="J528" s="410"/>
      <c r="K528" s="410"/>
      <c r="L528" s="410"/>
      <c r="M528" s="412"/>
      <c r="N528" s="334"/>
    </row>
    <row r="529" spans="1:14" s="347" customFormat="1">
      <c r="A529" s="63"/>
      <c r="B529" s="150"/>
      <c r="C529" s="409"/>
      <c r="D529" s="409"/>
      <c r="E529" s="405"/>
      <c r="F529" s="405"/>
      <c r="G529" s="410"/>
      <c r="H529" s="411"/>
      <c r="I529" s="410"/>
      <c r="J529" s="410"/>
      <c r="K529" s="410"/>
      <c r="L529" s="410"/>
      <c r="M529" s="412"/>
      <c r="N529" s="334"/>
    </row>
    <row r="530" spans="1:14" s="347" customFormat="1">
      <c r="A530" s="63"/>
      <c r="B530" s="150"/>
      <c r="C530" s="409"/>
      <c r="D530" s="409"/>
      <c r="E530" s="405"/>
      <c r="F530" s="405"/>
      <c r="G530" s="410"/>
      <c r="H530" s="411"/>
      <c r="I530" s="410"/>
      <c r="J530" s="410"/>
      <c r="K530" s="410"/>
      <c r="L530" s="410"/>
      <c r="M530" s="412"/>
      <c r="N530" s="334"/>
    </row>
    <row r="531" spans="1:14" s="347" customFormat="1">
      <c r="A531" s="63"/>
      <c r="B531" s="150"/>
      <c r="C531" s="409"/>
      <c r="D531" s="409"/>
      <c r="E531" s="405"/>
      <c r="F531" s="405"/>
      <c r="G531" s="410"/>
      <c r="H531" s="411"/>
      <c r="I531" s="410"/>
      <c r="J531" s="410"/>
      <c r="K531" s="410"/>
      <c r="L531" s="410"/>
      <c r="M531" s="412"/>
      <c r="N531" s="334"/>
    </row>
    <row r="532" spans="1:14" s="347" customFormat="1">
      <c r="A532" s="63"/>
      <c r="B532" s="150"/>
      <c r="C532" s="409"/>
      <c r="D532" s="409"/>
      <c r="E532" s="405"/>
      <c r="F532" s="405"/>
      <c r="G532" s="410"/>
      <c r="H532" s="411"/>
      <c r="I532" s="410"/>
      <c r="J532" s="410"/>
      <c r="K532" s="410"/>
      <c r="L532" s="410"/>
      <c r="M532" s="412"/>
      <c r="N532" s="334"/>
    </row>
    <row r="533" spans="1:14" s="347" customFormat="1">
      <c r="A533" s="63"/>
      <c r="B533" s="150"/>
      <c r="C533" s="409"/>
      <c r="D533" s="409"/>
      <c r="E533" s="405"/>
      <c r="F533" s="405"/>
      <c r="G533" s="410"/>
      <c r="H533" s="411"/>
      <c r="I533" s="410"/>
      <c r="J533" s="410"/>
      <c r="K533" s="410"/>
      <c r="L533" s="410"/>
      <c r="M533" s="412"/>
      <c r="N533" s="334"/>
    </row>
    <row r="534" spans="1:14" s="347" customFormat="1">
      <c r="A534" s="63"/>
      <c r="B534" s="150"/>
      <c r="C534" s="409"/>
      <c r="D534" s="409"/>
      <c r="E534" s="405"/>
      <c r="F534" s="405"/>
      <c r="G534" s="410"/>
      <c r="H534" s="411"/>
      <c r="I534" s="410"/>
      <c r="J534" s="410"/>
      <c r="K534" s="410"/>
      <c r="L534" s="410"/>
      <c r="M534" s="412"/>
      <c r="N534" s="334"/>
    </row>
    <row r="535" spans="1:14" s="347" customFormat="1">
      <c r="A535" s="63"/>
      <c r="B535" s="150"/>
      <c r="C535" s="409"/>
      <c r="D535" s="409"/>
      <c r="E535" s="405"/>
      <c r="F535" s="405"/>
      <c r="G535" s="410"/>
      <c r="H535" s="411"/>
      <c r="I535" s="410"/>
      <c r="J535" s="410"/>
      <c r="K535" s="410"/>
      <c r="L535" s="410"/>
      <c r="M535" s="412"/>
      <c r="N535" s="334"/>
    </row>
    <row r="536" spans="1:14" s="347" customFormat="1">
      <c r="A536" s="63"/>
      <c r="B536" s="150"/>
      <c r="C536" s="409"/>
      <c r="D536" s="409"/>
      <c r="E536" s="405"/>
      <c r="F536" s="405"/>
      <c r="G536" s="410"/>
      <c r="H536" s="411"/>
      <c r="I536" s="410"/>
      <c r="J536" s="410"/>
      <c r="K536" s="410"/>
      <c r="L536" s="410"/>
      <c r="M536" s="412"/>
      <c r="N536" s="334"/>
    </row>
    <row r="537" spans="1:14" s="347" customFormat="1">
      <c r="A537" s="63"/>
      <c r="B537" s="150"/>
      <c r="C537" s="409"/>
      <c r="D537" s="409"/>
      <c r="E537" s="405"/>
      <c r="F537" s="405"/>
      <c r="G537" s="410"/>
      <c r="H537" s="411"/>
      <c r="I537" s="410"/>
      <c r="J537" s="410"/>
      <c r="K537" s="410"/>
      <c r="L537" s="410"/>
      <c r="M537" s="412"/>
      <c r="N537" s="334"/>
    </row>
    <row r="538" spans="1:14" s="347" customFormat="1">
      <c r="A538" s="63"/>
      <c r="B538" s="150"/>
      <c r="C538" s="409"/>
      <c r="D538" s="409"/>
      <c r="E538" s="405"/>
      <c r="F538" s="405"/>
      <c r="G538" s="410"/>
      <c r="H538" s="411"/>
      <c r="I538" s="410"/>
      <c r="J538" s="410"/>
      <c r="K538" s="410"/>
      <c r="L538" s="410"/>
      <c r="M538" s="412"/>
      <c r="N538" s="334"/>
    </row>
    <row r="539" spans="1:14" s="347" customFormat="1">
      <c r="A539" s="63"/>
      <c r="B539" s="150"/>
      <c r="C539" s="409"/>
      <c r="D539" s="409"/>
      <c r="E539" s="405"/>
      <c r="F539" s="405"/>
      <c r="G539" s="410"/>
      <c r="H539" s="411"/>
      <c r="I539" s="410"/>
      <c r="J539" s="410"/>
      <c r="K539" s="410"/>
      <c r="L539" s="410"/>
      <c r="M539" s="412"/>
      <c r="N539" s="334"/>
    </row>
    <row r="540" spans="1:14" s="347" customFormat="1">
      <c r="A540" s="63"/>
      <c r="B540" s="150"/>
      <c r="C540" s="409"/>
      <c r="D540" s="409"/>
      <c r="E540" s="405"/>
      <c r="F540" s="405"/>
      <c r="G540" s="410"/>
      <c r="H540" s="411"/>
      <c r="I540" s="410"/>
      <c r="J540" s="410"/>
      <c r="K540" s="410"/>
      <c r="L540" s="410"/>
      <c r="M540" s="412"/>
      <c r="N540" s="334"/>
    </row>
    <row r="541" spans="1:14" s="347" customFormat="1">
      <c r="A541" s="63"/>
      <c r="B541" s="150"/>
      <c r="C541" s="409"/>
      <c r="D541" s="409"/>
      <c r="E541" s="405"/>
      <c r="F541" s="405"/>
      <c r="G541" s="410"/>
      <c r="H541" s="411"/>
      <c r="I541" s="410"/>
      <c r="J541" s="410"/>
      <c r="K541" s="410"/>
      <c r="L541" s="410"/>
      <c r="M541" s="412"/>
      <c r="N541" s="334"/>
    </row>
    <row r="542" spans="1:14" s="347" customFormat="1">
      <c r="A542" s="63"/>
      <c r="B542" s="150"/>
      <c r="C542" s="409"/>
      <c r="D542" s="409"/>
      <c r="E542" s="405"/>
      <c r="F542" s="405"/>
      <c r="G542" s="410"/>
      <c r="H542" s="411"/>
      <c r="I542" s="410"/>
      <c r="J542" s="410"/>
      <c r="K542" s="410"/>
      <c r="L542" s="410"/>
      <c r="M542" s="412"/>
      <c r="N542" s="334"/>
    </row>
    <row r="543" spans="1:14" s="347" customFormat="1">
      <c r="A543" s="63"/>
      <c r="B543" s="150"/>
      <c r="C543" s="409"/>
      <c r="D543" s="409"/>
      <c r="E543" s="405"/>
      <c r="F543" s="405"/>
      <c r="G543" s="410"/>
      <c r="H543" s="411"/>
      <c r="I543" s="410"/>
      <c r="J543" s="410"/>
      <c r="K543" s="410"/>
      <c r="L543" s="410"/>
      <c r="M543" s="412"/>
      <c r="N543" s="334"/>
    </row>
    <row r="544" spans="1:14" s="347" customFormat="1">
      <c r="A544" s="63"/>
      <c r="B544" s="150"/>
      <c r="C544" s="409"/>
      <c r="D544" s="409"/>
      <c r="E544" s="405"/>
      <c r="F544" s="405"/>
      <c r="G544" s="410"/>
      <c r="H544" s="411"/>
      <c r="I544" s="410"/>
      <c r="J544" s="410"/>
      <c r="K544" s="410"/>
      <c r="L544" s="410"/>
      <c r="M544" s="412"/>
      <c r="N544" s="334"/>
    </row>
    <row r="545" spans="1:14" s="347" customFormat="1">
      <c r="A545" s="63"/>
      <c r="B545" s="150"/>
      <c r="C545" s="409"/>
      <c r="D545" s="409"/>
      <c r="E545" s="405"/>
      <c r="F545" s="405"/>
      <c r="G545" s="410"/>
      <c r="H545" s="411"/>
      <c r="I545" s="410"/>
      <c r="J545" s="410"/>
      <c r="K545" s="410"/>
      <c r="L545" s="410"/>
      <c r="M545" s="412"/>
      <c r="N545" s="334"/>
    </row>
    <row r="546" spans="1:14" s="347" customFormat="1">
      <c r="A546" s="63"/>
      <c r="B546" s="150"/>
      <c r="C546" s="409"/>
      <c r="D546" s="409"/>
      <c r="E546" s="405"/>
      <c r="F546" s="405"/>
      <c r="G546" s="410"/>
      <c r="H546" s="411"/>
      <c r="I546" s="410"/>
      <c r="J546" s="410"/>
      <c r="K546" s="410"/>
      <c r="L546" s="410"/>
      <c r="M546" s="412"/>
      <c r="N546" s="334"/>
    </row>
    <row r="547" spans="1:14" s="347" customFormat="1">
      <c r="A547" s="63"/>
      <c r="B547" s="150"/>
      <c r="C547" s="409"/>
      <c r="D547" s="409"/>
      <c r="E547" s="405"/>
      <c r="F547" s="405"/>
      <c r="G547" s="410"/>
      <c r="H547" s="411"/>
      <c r="I547" s="410"/>
      <c r="J547" s="410"/>
      <c r="K547" s="410"/>
      <c r="L547" s="410"/>
      <c r="M547" s="412"/>
      <c r="N547" s="334"/>
    </row>
    <row r="548" spans="1:14" s="347" customFormat="1">
      <c r="A548" s="63"/>
      <c r="B548" s="150"/>
      <c r="C548" s="409"/>
      <c r="D548" s="409"/>
      <c r="E548" s="405"/>
      <c r="F548" s="405"/>
      <c r="G548" s="410"/>
      <c r="H548" s="411"/>
      <c r="I548" s="410"/>
      <c r="J548" s="410"/>
      <c r="K548" s="410"/>
      <c r="L548" s="410"/>
      <c r="M548" s="412"/>
      <c r="N548" s="334"/>
    </row>
    <row r="549" spans="1:14" s="347" customFormat="1">
      <c r="A549" s="63"/>
      <c r="B549" s="150"/>
      <c r="C549" s="409"/>
      <c r="D549" s="409"/>
      <c r="E549" s="405"/>
      <c r="F549" s="405"/>
      <c r="G549" s="410"/>
      <c r="H549" s="411"/>
      <c r="I549" s="410"/>
      <c r="J549" s="410"/>
      <c r="K549" s="410"/>
      <c r="L549" s="410"/>
      <c r="M549" s="412"/>
      <c r="N549" s="334"/>
    </row>
    <row r="550" spans="1:14" s="347" customFormat="1">
      <c r="A550" s="63"/>
      <c r="B550" s="150"/>
      <c r="C550" s="409"/>
      <c r="D550" s="409"/>
      <c r="E550" s="405"/>
      <c r="F550" s="405"/>
      <c r="G550" s="410"/>
      <c r="H550" s="411"/>
      <c r="I550" s="410"/>
      <c r="J550" s="410"/>
      <c r="K550" s="410"/>
      <c r="L550" s="410"/>
      <c r="M550" s="412"/>
      <c r="N550" s="334"/>
    </row>
    <row r="551" spans="1:14" s="347" customFormat="1">
      <c r="A551" s="63"/>
      <c r="B551" s="150"/>
      <c r="C551" s="409"/>
      <c r="D551" s="409"/>
      <c r="E551" s="405"/>
      <c r="F551" s="405"/>
      <c r="G551" s="410"/>
      <c r="H551" s="411"/>
      <c r="I551" s="410"/>
      <c r="J551" s="410"/>
      <c r="K551" s="410"/>
      <c r="L551" s="410"/>
      <c r="M551" s="412"/>
      <c r="N551" s="334"/>
    </row>
    <row r="552" spans="1:14" s="347" customFormat="1">
      <c r="A552" s="63"/>
      <c r="B552" s="150"/>
      <c r="C552" s="409"/>
      <c r="D552" s="409"/>
      <c r="E552" s="405"/>
      <c r="F552" s="405"/>
      <c r="G552" s="410"/>
      <c r="H552" s="411"/>
      <c r="I552" s="410"/>
      <c r="J552" s="410"/>
      <c r="K552" s="410"/>
      <c r="L552" s="410"/>
      <c r="M552" s="412"/>
      <c r="N552" s="334"/>
    </row>
    <row r="553" spans="1:14" s="347" customFormat="1">
      <c r="A553" s="63"/>
      <c r="B553" s="150"/>
      <c r="C553" s="409"/>
      <c r="D553" s="409"/>
      <c r="E553" s="405"/>
      <c r="F553" s="405"/>
      <c r="G553" s="410"/>
      <c r="H553" s="411"/>
      <c r="I553" s="410"/>
      <c r="J553" s="410"/>
      <c r="K553" s="410"/>
      <c r="L553" s="410"/>
      <c r="M553" s="412"/>
      <c r="N553" s="334"/>
    </row>
    <row r="554" spans="1:14" s="347" customFormat="1">
      <c r="A554" s="63"/>
      <c r="B554" s="150"/>
      <c r="C554" s="409"/>
      <c r="D554" s="409"/>
      <c r="E554" s="405"/>
      <c r="F554" s="405"/>
      <c r="G554" s="410"/>
      <c r="H554" s="411"/>
      <c r="I554" s="410"/>
      <c r="J554" s="410"/>
      <c r="K554" s="410"/>
      <c r="L554" s="410"/>
      <c r="M554" s="412"/>
      <c r="N554" s="334"/>
    </row>
    <row r="555" spans="1:14" s="347" customFormat="1">
      <c r="A555" s="63"/>
      <c r="B555" s="150"/>
      <c r="C555" s="409"/>
      <c r="D555" s="409"/>
      <c r="E555" s="405"/>
      <c r="F555" s="405"/>
      <c r="G555" s="410"/>
      <c r="H555" s="411"/>
      <c r="I555" s="410"/>
      <c r="J555" s="410"/>
      <c r="K555" s="410"/>
      <c r="L555" s="410"/>
      <c r="M555" s="412"/>
      <c r="N555" s="334"/>
    </row>
    <row r="556" spans="1:14" s="347" customFormat="1">
      <c r="A556" s="63"/>
      <c r="B556" s="150"/>
      <c r="C556" s="409"/>
      <c r="D556" s="409"/>
      <c r="E556" s="405"/>
      <c r="F556" s="405"/>
      <c r="G556" s="410"/>
      <c r="H556" s="411"/>
      <c r="I556" s="410"/>
      <c r="J556" s="410"/>
      <c r="K556" s="410"/>
      <c r="L556" s="410"/>
      <c r="M556" s="412"/>
      <c r="N556" s="334"/>
    </row>
    <row r="557" spans="1:14" s="347" customFormat="1">
      <c r="A557" s="63"/>
      <c r="B557" s="150"/>
      <c r="C557" s="409"/>
      <c r="D557" s="409"/>
      <c r="E557" s="405"/>
      <c r="F557" s="405"/>
      <c r="G557" s="410"/>
      <c r="H557" s="411"/>
      <c r="I557" s="410"/>
      <c r="J557" s="410"/>
      <c r="K557" s="410"/>
      <c r="L557" s="410"/>
      <c r="M557" s="412"/>
      <c r="N557" s="334"/>
    </row>
    <row r="558" spans="1:14" s="347" customFormat="1">
      <c r="A558" s="63"/>
      <c r="B558" s="150"/>
      <c r="C558" s="409"/>
      <c r="D558" s="409"/>
      <c r="E558" s="405"/>
      <c r="F558" s="405"/>
      <c r="G558" s="410"/>
      <c r="H558" s="411"/>
      <c r="I558" s="410"/>
      <c r="J558" s="410"/>
      <c r="K558" s="410"/>
      <c r="L558" s="410"/>
      <c r="M558" s="412"/>
      <c r="N558" s="334"/>
    </row>
    <row r="559" spans="1:14" s="347" customFormat="1">
      <c r="A559" s="63"/>
      <c r="B559" s="150"/>
      <c r="C559" s="409"/>
      <c r="D559" s="409"/>
      <c r="E559" s="405"/>
      <c r="F559" s="405"/>
      <c r="G559" s="410"/>
      <c r="H559" s="411"/>
      <c r="I559" s="410"/>
      <c r="J559" s="410"/>
      <c r="K559" s="410"/>
      <c r="L559" s="410"/>
      <c r="M559" s="412"/>
      <c r="N559" s="334"/>
    </row>
    <row r="560" spans="1:14" s="347" customFormat="1">
      <c r="A560" s="63"/>
      <c r="B560" s="150"/>
      <c r="C560" s="409"/>
      <c r="D560" s="409"/>
      <c r="E560" s="405"/>
      <c r="F560" s="405"/>
      <c r="G560" s="410"/>
      <c r="H560" s="411"/>
      <c r="I560" s="410"/>
      <c r="J560" s="410"/>
      <c r="K560" s="410"/>
      <c r="L560" s="410"/>
      <c r="M560" s="412"/>
      <c r="N560" s="334"/>
    </row>
    <row r="561" spans="1:14" s="347" customFormat="1">
      <c r="A561" s="63"/>
      <c r="B561" s="150"/>
      <c r="C561" s="409"/>
      <c r="D561" s="409"/>
      <c r="E561" s="405"/>
      <c r="F561" s="405"/>
      <c r="G561" s="410"/>
      <c r="H561" s="411"/>
      <c r="I561" s="410"/>
      <c r="J561" s="410"/>
      <c r="K561" s="410"/>
      <c r="L561" s="410"/>
      <c r="M561" s="412"/>
      <c r="N561" s="334"/>
    </row>
    <row r="562" spans="1:14" s="347" customFormat="1">
      <c r="A562" s="63"/>
      <c r="B562" s="150"/>
      <c r="C562" s="409"/>
      <c r="D562" s="409"/>
      <c r="E562" s="405"/>
      <c r="F562" s="405"/>
      <c r="G562" s="410"/>
      <c r="H562" s="411"/>
      <c r="I562" s="410"/>
      <c r="J562" s="410"/>
      <c r="K562" s="410"/>
      <c r="L562" s="410"/>
      <c r="M562" s="412"/>
      <c r="N562" s="334"/>
    </row>
    <row r="563" spans="1:14" s="347" customFormat="1">
      <c r="A563" s="63"/>
      <c r="B563" s="150"/>
      <c r="C563" s="409"/>
      <c r="D563" s="409"/>
      <c r="E563" s="405"/>
      <c r="F563" s="405"/>
      <c r="G563" s="410"/>
      <c r="H563" s="411"/>
      <c r="I563" s="410"/>
      <c r="J563" s="410"/>
      <c r="K563" s="410"/>
      <c r="L563" s="410"/>
      <c r="M563" s="412"/>
      <c r="N563" s="334"/>
    </row>
    <row r="564" spans="1:14" s="347" customFormat="1">
      <c r="A564" s="63"/>
      <c r="B564" s="150"/>
      <c r="C564" s="409"/>
      <c r="D564" s="409"/>
      <c r="E564" s="405"/>
      <c r="F564" s="405"/>
      <c r="G564" s="410"/>
      <c r="H564" s="411"/>
      <c r="I564" s="410"/>
      <c r="J564" s="410"/>
      <c r="K564" s="410"/>
      <c r="L564" s="410"/>
      <c r="M564" s="412"/>
      <c r="N564" s="334"/>
    </row>
    <row r="565" spans="1:14" s="347" customFormat="1">
      <c r="A565" s="63"/>
      <c r="B565" s="150"/>
      <c r="C565" s="409"/>
      <c r="D565" s="409"/>
      <c r="E565" s="405"/>
      <c r="F565" s="405"/>
      <c r="G565" s="410"/>
      <c r="H565" s="411"/>
      <c r="I565" s="410"/>
      <c r="J565" s="410"/>
      <c r="K565" s="410"/>
      <c r="L565" s="410"/>
      <c r="M565" s="412"/>
      <c r="N565" s="334"/>
    </row>
    <row r="566" spans="1:14" s="347" customFormat="1">
      <c r="A566" s="63"/>
      <c r="B566" s="150"/>
      <c r="C566" s="409"/>
      <c r="D566" s="409"/>
      <c r="E566" s="405"/>
      <c r="F566" s="405"/>
      <c r="G566" s="410"/>
      <c r="H566" s="411"/>
      <c r="I566" s="410"/>
      <c r="J566" s="410"/>
      <c r="K566" s="410"/>
      <c r="L566" s="410"/>
      <c r="M566" s="412"/>
      <c r="N566" s="334"/>
    </row>
    <row r="567" spans="1:14" s="347" customFormat="1">
      <c r="A567" s="63"/>
      <c r="B567" s="150"/>
      <c r="C567" s="409"/>
      <c r="D567" s="409"/>
      <c r="E567" s="405"/>
      <c r="F567" s="405"/>
      <c r="G567" s="410"/>
      <c r="H567" s="411"/>
      <c r="I567" s="410"/>
      <c r="J567" s="410"/>
      <c r="K567" s="410"/>
      <c r="L567" s="410"/>
      <c r="M567" s="412"/>
      <c r="N567" s="334"/>
    </row>
    <row r="568" spans="1:14" s="347" customFormat="1">
      <c r="A568" s="63"/>
      <c r="B568" s="150"/>
      <c r="C568" s="409"/>
      <c r="D568" s="409"/>
      <c r="E568" s="405"/>
      <c r="F568" s="405"/>
      <c r="G568" s="410"/>
      <c r="H568" s="411"/>
      <c r="I568" s="410"/>
      <c r="J568" s="410"/>
      <c r="K568" s="410"/>
      <c r="L568" s="410"/>
      <c r="M568" s="412"/>
      <c r="N568" s="334"/>
    </row>
    <row r="569" spans="1:14" s="347" customFormat="1">
      <c r="A569" s="63"/>
      <c r="B569" s="150"/>
      <c r="C569" s="409"/>
      <c r="D569" s="409"/>
      <c r="E569" s="405"/>
      <c r="F569" s="405"/>
      <c r="G569" s="410"/>
      <c r="H569" s="411"/>
      <c r="I569" s="410"/>
      <c r="J569" s="410"/>
      <c r="K569" s="410"/>
      <c r="L569" s="410"/>
      <c r="M569" s="412"/>
      <c r="N569" s="334"/>
    </row>
    <row r="570" spans="1:14" s="347" customFormat="1">
      <c r="A570" s="63"/>
      <c r="B570" s="150"/>
      <c r="C570" s="409"/>
      <c r="D570" s="409"/>
      <c r="E570" s="405"/>
      <c r="F570" s="405"/>
      <c r="G570" s="410"/>
      <c r="H570" s="411"/>
      <c r="I570" s="410"/>
      <c r="J570" s="410"/>
      <c r="K570" s="410"/>
      <c r="L570" s="410"/>
      <c r="M570" s="412"/>
      <c r="N570" s="334"/>
    </row>
    <row r="571" spans="1:14" s="347" customFormat="1">
      <c r="A571" s="63"/>
      <c r="B571" s="150"/>
      <c r="C571" s="409"/>
      <c r="D571" s="409"/>
      <c r="E571" s="405"/>
      <c r="F571" s="405"/>
      <c r="G571" s="410"/>
      <c r="H571" s="411"/>
      <c r="I571" s="410"/>
      <c r="J571" s="410"/>
      <c r="K571" s="410"/>
      <c r="L571" s="410"/>
      <c r="M571" s="412"/>
      <c r="N571" s="334"/>
    </row>
    <row r="572" spans="1:14" s="347" customFormat="1">
      <c r="A572" s="63"/>
      <c r="B572" s="150"/>
      <c r="C572" s="409"/>
      <c r="D572" s="409"/>
      <c r="E572" s="405"/>
      <c r="F572" s="405"/>
      <c r="G572" s="410"/>
      <c r="H572" s="411"/>
      <c r="I572" s="410"/>
      <c r="J572" s="410"/>
      <c r="K572" s="410"/>
      <c r="L572" s="410"/>
      <c r="M572" s="412"/>
      <c r="N572" s="334"/>
    </row>
    <row r="573" spans="1:14" s="347" customFormat="1">
      <c r="A573" s="63"/>
      <c r="B573" s="150"/>
      <c r="C573" s="409"/>
      <c r="D573" s="409"/>
      <c r="E573" s="405"/>
      <c r="F573" s="405"/>
      <c r="G573" s="410"/>
      <c r="H573" s="411"/>
      <c r="I573" s="410"/>
      <c r="J573" s="410"/>
      <c r="K573" s="410"/>
      <c r="L573" s="410"/>
      <c r="M573" s="412"/>
      <c r="N573" s="334"/>
    </row>
    <row r="574" spans="1:14" s="347" customFormat="1">
      <c r="A574" s="63"/>
      <c r="B574" s="150"/>
      <c r="C574" s="409"/>
      <c r="D574" s="409"/>
      <c r="E574" s="405"/>
      <c r="F574" s="405"/>
      <c r="G574" s="410"/>
      <c r="H574" s="411"/>
      <c r="I574" s="410"/>
      <c r="J574" s="410"/>
      <c r="K574" s="410"/>
      <c r="L574" s="410"/>
      <c r="M574" s="412"/>
      <c r="N574" s="334"/>
    </row>
    <row r="575" spans="1:14" s="347" customFormat="1">
      <c r="A575" s="63"/>
      <c r="B575" s="150"/>
      <c r="C575" s="409"/>
      <c r="D575" s="409"/>
      <c r="E575" s="405"/>
      <c r="F575" s="405"/>
      <c r="G575" s="410"/>
      <c r="H575" s="411"/>
      <c r="I575" s="410"/>
      <c r="J575" s="410"/>
      <c r="K575" s="410"/>
      <c r="L575" s="410"/>
      <c r="M575" s="412"/>
      <c r="N575" s="334"/>
    </row>
    <row r="576" spans="1:14" s="347" customFormat="1">
      <c r="A576" s="63"/>
      <c r="B576" s="150"/>
      <c r="C576" s="409"/>
      <c r="D576" s="409"/>
      <c r="E576" s="405"/>
      <c r="F576" s="405"/>
      <c r="G576" s="410"/>
      <c r="H576" s="411"/>
      <c r="I576" s="410"/>
      <c r="J576" s="410"/>
      <c r="K576" s="410"/>
      <c r="L576" s="410"/>
      <c r="M576" s="412"/>
      <c r="N576" s="334"/>
    </row>
    <row r="577" spans="1:14" s="347" customFormat="1">
      <c r="A577" s="63"/>
      <c r="B577" s="150"/>
      <c r="C577" s="409"/>
      <c r="D577" s="409"/>
      <c r="E577" s="405"/>
      <c r="F577" s="405"/>
      <c r="G577" s="410"/>
      <c r="H577" s="411"/>
      <c r="I577" s="410"/>
      <c r="J577" s="410"/>
      <c r="K577" s="410"/>
      <c r="L577" s="410"/>
      <c r="M577" s="412"/>
      <c r="N577" s="334"/>
    </row>
    <row r="578" spans="1:14" s="347" customFormat="1">
      <c r="A578" s="63"/>
      <c r="B578" s="150"/>
      <c r="C578" s="409"/>
      <c r="D578" s="409"/>
      <c r="E578" s="405"/>
      <c r="F578" s="405"/>
      <c r="G578" s="410"/>
      <c r="H578" s="411"/>
      <c r="I578" s="410"/>
      <c r="J578" s="410"/>
      <c r="K578" s="410"/>
      <c r="L578" s="410"/>
      <c r="M578" s="412"/>
      <c r="N578" s="334"/>
    </row>
    <row r="579" spans="1:14" s="347" customFormat="1">
      <c r="A579" s="63"/>
      <c r="B579" s="150"/>
      <c r="C579" s="409"/>
      <c r="D579" s="409"/>
      <c r="E579" s="405"/>
      <c r="F579" s="405"/>
      <c r="G579" s="410"/>
      <c r="H579" s="411"/>
      <c r="I579" s="410"/>
      <c r="J579" s="410"/>
      <c r="K579" s="410"/>
      <c r="L579" s="410"/>
      <c r="M579" s="412"/>
      <c r="N579" s="334"/>
    </row>
    <row r="580" spans="1:14" s="347" customFormat="1">
      <c r="A580" s="63"/>
      <c r="B580" s="150"/>
      <c r="C580" s="409"/>
      <c r="D580" s="409"/>
      <c r="E580" s="405"/>
      <c r="F580" s="405"/>
      <c r="G580" s="410"/>
      <c r="H580" s="411"/>
      <c r="I580" s="410"/>
      <c r="J580" s="410"/>
      <c r="K580" s="410"/>
      <c r="L580" s="410"/>
      <c r="M580" s="412"/>
      <c r="N580" s="334"/>
    </row>
    <row r="581" spans="1:14" s="347" customFormat="1">
      <c r="A581" s="63"/>
      <c r="B581" s="150"/>
      <c r="C581" s="409"/>
      <c r="D581" s="409"/>
      <c r="E581" s="405"/>
      <c r="F581" s="405"/>
      <c r="G581" s="410"/>
      <c r="H581" s="411"/>
      <c r="I581" s="410"/>
      <c r="J581" s="410"/>
      <c r="K581" s="410"/>
      <c r="L581" s="410"/>
      <c r="M581" s="412"/>
      <c r="N581" s="334"/>
    </row>
    <row r="582" spans="1:14" s="347" customFormat="1">
      <c r="A582" s="63"/>
      <c r="B582" s="150"/>
      <c r="C582" s="409"/>
      <c r="D582" s="409"/>
      <c r="E582" s="405"/>
      <c r="F582" s="405"/>
      <c r="G582" s="410"/>
      <c r="H582" s="411"/>
      <c r="I582" s="410"/>
      <c r="J582" s="410"/>
      <c r="K582" s="410"/>
      <c r="L582" s="410"/>
      <c r="M582" s="412"/>
      <c r="N582" s="334"/>
    </row>
    <row r="583" spans="1:14" s="347" customFormat="1">
      <c r="A583" s="63"/>
      <c r="B583" s="150"/>
      <c r="C583" s="409"/>
      <c r="D583" s="409"/>
      <c r="E583" s="405"/>
      <c r="F583" s="405"/>
      <c r="G583" s="410"/>
      <c r="H583" s="411"/>
      <c r="I583" s="410"/>
      <c r="J583" s="410"/>
      <c r="K583" s="410"/>
      <c r="L583" s="410"/>
      <c r="M583" s="412"/>
      <c r="N583" s="334"/>
    </row>
    <row r="584" spans="1:14" s="347" customFormat="1">
      <c r="A584" s="63"/>
      <c r="B584" s="150"/>
      <c r="C584" s="409"/>
      <c r="D584" s="409"/>
      <c r="E584" s="405"/>
      <c r="F584" s="405"/>
      <c r="G584" s="410"/>
      <c r="H584" s="411"/>
      <c r="I584" s="410"/>
      <c r="J584" s="410"/>
      <c r="K584" s="410"/>
      <c r="L584" s="410"/>
      <c r="M584" s="412"/>
      <c r="N584" s="334"/>
    </row>
    <row r="585" spans="1:14" s="347" customFormat="1">
      <c r="A585" s="63"/>
      <c r="B585" s="150"/>
      <c r="C585" s="409"/>
      <c r="D585" s="409"/>
      <c r="E585" s="405"/>
      <c r="F585" s="405"/>
      <c r="G585" s="410"/>
      <c r="H585" s="411"/>
      <c r="I585" s="410"/>
      <c r="J585" s="410"/>
      <c r="K585" s="410"/>
      <c r="L585" s="410"/>
      <c r="M585" s="412"/>
      <c r="N585" s="334"/>
    </row>
    <row r="586" spans="1:14" s="347" customFormat="1">
      <c r="A586" s="63"/>
      <c r="B586" s="150"/>
      <c r="C586" s="409"/>
      <c r="D586" s="409"/>
      <c r="E586" s="405"/>
      <c r="F586" s="405"/>
      <c r="G586" s="410"/>
      <c r="H586" s="411"/>
      <c r="I586" s="410"/>
      <c r="J586" s="410"/>
      <c r="K586" s="410"/>
      <c r="L586" s="410"/>
      <c r="M586" s="412"/>
      <c r="N586" s="334"/>
    </row>
    <row r="587" spans="1:14" s="347" customFormat="1">
      <c r="A587" s="63"/>
      <c r="B587" s="150"/>
      <c r="C587" s="409"/>
      <c r="D587" s="409"/>
      <c r="E587" s="405"/>
      <c r="F587" s="405"/>
      <c r="G587" s="410"/>
      <c r="H587" s="411"/>
      <c r="I587" s="410"/>
      <c r="J587" s="410"/>
      <c r="K587" s="410"/>
      <c r="L587" s="410"/>
      <c r="M587" s="412"/>
      <c r="N587" s="334"/>
    </row>
    <row r="588" spans="1:14" s="347" customFormat="1">
      <c r="A588" s="63"/>
      <c r="B588" s="150"/>
      <c r="C588" s="409"/>
      <c r="D588" s="409"/>
      <c r="E588" s="405"/>
      <c r="F588" s="405"/>
      <c r="G588" s="410"/>
      <c r="H588" s="411"/>
      <c r="I588" s="410"/>
      <c r="J588" s="410"/>
      <c r="K588" s="410"/>
      <c r="L588" s="410"/>
      <c r="M588" s="412"/>
      <c r="N588" s="334"/>
    </row>
    <row r="589" spans="1:14" s="347" customFormat="1">
      <c r="A589" s="63"/>
      <c r="B589" s="150"/>
      <c r="C589" s="409"/>
      <c r="D589" s="409"/>
      <c r="E589" s="405"/>
      <c r="F589" s="405"/>
      <c r="G589" s="410"/>
      <c r="H589" s="411"/>
      <c r="I589" s="410"/>
      <c r="J589" s="410"/>
      <c r="K589" s="410"/>
      <c r="L589" s="410"/>
      <c r="M589" s="412"/>
      <c r="N589" s="334"/>
    </row>
    <row r="590" spans="1:14" s="347" customFormat="1">
      <c r="A590" s="63"/>
      <c r="B590" s="150"/>
      <c r="C590" s="409"/>
      <c r="D590" s="409"/>
      <c r="E590" s="405"/>
      <c r="F590" s="405"/>
      <c r="G590" s="410"/>
      <c r="H590" s="411"/>
      <c r="I590" s="410"/>
      <c r="J590" s="410"/>
      <c r="K590" s="410"/>
      <c r="L590" s="410"/>
      <c r="M590" s="412"/>
      <c r="N590" s="334"/>
    </row>
    <row r="591" spans="1:14" s="347" customFormat="1">
      <c r="A591" s="63"/>
      <c r="B591" s="150"/>
      <c r="C591" s="409"/>
      <c r="D591" s="409"/>
      <c r="E591" s="405"/>
      <c r="F591" s="405"/>
      <c r="G591" s="410"/>
      <c r="H591" s="411"/>
      <c r="I591" s="410"/>
      <c r="J591" s="410"/>
      <c r="K591" s="410"/>
      <c r="L591" s="410"/>
      <c r="M591" s="412"/>
      <c r="N591" s="334"/>
    </row>
    <row r="592" spans="1:14" s="347" customFormat="1">
      <c r="A592" s="63"/>
      <c r="B592" s="150"/>
      <c r="C592" s="409"/>
      <c r="D592" s="409"/>
      <c r="E592" s="405"/>
      <c r="F592" s="405"/>
      <c r="G592" s="410"/>
      <c r="H592" s="411"/>
      <c r="I592" s="410"/>
      <c r="J592" s="410"/>
      <c r="K592" s="410"/>
      <c r="L592" s="410"/>
      <c r="M592" s="412"/>
      <c r="N592" s="334"/>
    </row>
    <row r="593" spans="1:14" s="347" customFormat="1">
      <c r="A593" s="63"/>
      <c r="B593" s="150"/>
      <c r="C593" s="409"/>
      <c r="D593" s="409"/>
      <c r="E593" s="405"/>
      <c r="F593" s="405"/>
      <c r="G593" s="410"/>
      <c r="H593" s="411"/>
      <c r="I593" s="410"/>
      <c r="J593" s="410"/>
      <c r="K593" s="410"/>
      <c r="L593" s="410"/>
      <c r="M593" s="412"/>
      <c r="N593" s="334"/>
    </row>
    <row r="594" spans="1:14" s="347" customFormat="1">
      <c r="A594" s="63"/>
      <c r="B594" s="150"/>
      <c r="C594" s="409"/>
      <c r="D594" s="409"/>
      <c r="E594" s="405"/>
      <c r="F594" s="405"/>
      <c r="G594" s="410"/>
      <c r="H594" s="411"/>
      <c r="I594" s="410"/>
      <c r="J594" s="410"/>
      <c r="K594" s="410"/>
      <c r="L594" s="410"/>
      <c r="M594" s="412"/>
      <c r="N594" s="334"/>
    </row>
    <row r="595" spans="1:14" s="347" customFormat="1">
      <c r="A595" s="63"/>
      <c r="B595" s="150"/>
      <c r="C595" s="409"/>
      <c r="D595" s="409"/>
      <c r="E595" s="405"/>
      <c r="F595" s="405"/>
      <c r="G595" s="410"/>
      <c r="H595" s="411"/>
      <c r="I595" s="410"/>
      <c r="J595" s="410"/>
      <c r="K595" s="410"/>
      <c r="L595" s="410"/>
      <c r="M595" s="412"/>
      <c r="N595" s="334"/>
    </row>
    <row r="596" spans="1:14" s="347" customFormat="1">
      <c r="A596" s="63"/>
      <c r="B596" s="150"/>
      <c r="C596" s="409"/>
      <c r="D596" s="409"/>
      <c r="E596" s="405"/>
      <c r="F596" s="405"/>
      <c r="G596" s="410"/>
      <c r="H596" s="411"/>
      <c r="I596" s="410"/>
      <c r="J596" s="410"/>
      <c r="K596" s="410"/>
      <c r="L596" s="410"/>
      <c r="M596" s="412"/>
      <c r="N596" s="334"/>
    </row>
    <row r="597" spans="1:14" s="347" customFormat="1">
      <c r="A597" s="63"/>
      <c r="B597" s="150"/>
      <c r="C597" s="409"/>
      <c r="D597" s="409"/>
      <c r="E597" s="405"/>
      <c r="F597" s="405"/>
      <c r="G597" s="410"/>
      <c r="H597" s="411"/>
      <c r="I597" s="410"/>
      <c r="J597" s="410"/>
      <c r="K597" s="410"/>
      <c r="L597" s="410"/>
      <c r="M597" s="412"/>
      <c r="N597" s="334"/>
    </row>
    <row r="598" spans="1:14" s="347" customFormat="1">
      <c r="A598" s="63"/>
      <c r="B598" s="150"/>
      <c r="C598" s="409"/>
      <c r="D598" s="409"/>
      <c r="E598" s="405"/>
      <c r="F598" s="405"/>
      <c r="G598" s="410"/>
      <c r="H598" s="411"/>
      <c r="I598" s="410"/>
      <c r="J598" s="410"/>
      <c r="K598" s="410"/>
      <c r="L598" s="410"/>
      <c r="M598" s="412"/>
      <c r="N598" s="334"/>
    </row>
    <row r="599" spans="1:14" s="347" customFormat="1">
      <c r="A599" s="63"/>
      <c r="B599" s="150"/>
      <c r="C599" s="409"/>
      <c r="D599" s="409"/>
      <c r="E599" s="405"/>
      <c r="F599" s="405"/>
      <c r="G599" s="410"/>
      <c r="H599" s="411"/>
      <c r="I599" s="410"/>
      <c r="J599" s="410"/>
      <c r="K599" s="410"/>
      <c r="L599" s="410"/>
      <c r="M599" s="412"/>
      <c r="N599" s="334"/>
    </row>
    <row r="600" spans="1:14" s="347" customFormat="1">
      <c r="A600" s="63"/>
      <c r="B600" s="150"/>
      <c r="C600" s="409"/>
      <c r="D600" s="409"/>
      <c r="E600" s="405"/>
      <c r="F600" s="405"/>
      <c r="G600" s="410"/>
      <c r="H600" s="411"/>
      <c r="I600" s="410"/>
      <c r="J600" s="410"/>
      <c r="K600" s="410"/>
      <c r="L600" s="410"/>
      <c r="M600" s="412"/>
      <c r="N600" s="334"/>
    </row>
    <row r="601" spans="1:14" s="347" customFormat="1">
      <c r="A601" s="63"/>
      <c r="B601" s="150"/>
      <c r="C601" s="409"/>
      <c r="D601" s="409"/>
      <c r="E601" s="405"/>
      <c r="F601" s="405"/>
      <c r="G601" s="410"/>
      <c r="H601" s="411"/>
      <c r="I601" s="410"/>
      <c r="J601" s="410"/>
      <c r="K601" s="410"/>
      <c r="L601" s="410"/>
      <c r="M601" s="412"/>
      <c r="N601" s="334"/>
    </row>
    <row r="602" spans="1:14" s="347" customFormat="1">
      <c r="A602" s="63"/>
      <c r="B602" s="150"/>
      <c r="C602" s="409"/>
      <c r="D602" s="409"/>
      <c r="E602" s="405"/>
      <c r="F602" s="405"/>
      <c r="G602" s="410"/>
      <c r="H602" s="411"/>
      <c r="I602" s="410"/>
      <c r="J602" s="410"/>
      <c r="K602" s="410"/>
      <c r="L602" s="410"/>
      <c r="M602" s="412"/>
      <c r="N602" s="334"/>
    </row>
    <row r="603" spans="1:14" s="347" customFormat="1">
      <c r="A603" s="63"/>
      <c r="B603" s="150"/>
      <c r="C603" s="409"/>
      <c r="D603" s="409"/>
      <c r="E603" s="405"/>
      <c r="F603" s="405"/>
      <c r="G603" s="410"/>
      <c r="H603" s="411"/>
      <c r="I603" s="410"/>
      <c r="J603" s="410"/>
      <c r="K603" s="410"/>
      <c r="L603" s="410"/>
      <c r="M603" s="412"/>
      <c r="N603" s="334"/>
    </row>
    <row r="604" spans="1:14" s="347" customFormat="1">
      <c r="A604" s="63"/>
      <c r="B604" s="150"/>
      <c r="C604" s="409"/>
      <c r="D604" s="409"/>
      <c r="E604" s="405"/>
      <c r="F604" s="405"/>
      <c r="G604" s="410"/>
      <c r="H604" s="411"/>
      <c r="I604" s="410"/>
      <c r="J604" s="410"/>
      <c r="K604" s="410"/>
      <c r="L604" s="410"/>
      <c r="M604" s="412"/>
      <c r="N604" s="334"/>
    </row>
    <row r="605" spans="1:14" s="347" customFormat="1">
      <c r="A605" s="63"/>
      <c r="B605" s="150"/>
      <c r="C605" s="409"/>
      <c r="D605" s="409"/>
      <c r="E605" s="405"/>
      <c r="F605" s="405"/>
      <c r="G605" s="410"/>
      <c r="H605" s="411"/>
      <c r="I605" s="410"/>
      <c r="J605" s="410"/>
      <c r="K605" s="410"/>
      <c r="L605" s="410"/>
      <c r="M605" s="412"/>
      <c r="N605" s="334"/>
    </row>
    <row r="606" spans="1:14" s="347" customFormat="1">
      <c r="A606" s="63"/>
      <c r="B606" s="150"/>
      <c r="C606" s="409"/>
      <c r="D606" s="409"/>
      <c r="E606" s="405"/>
      <c r="F606" s="405"/>
      <c r="G606" s="410"/>
      <c r="H606" s="411"/>
      <c r="I606" s="410"/>
      <c r="J606" s="410"/>
      <c r="K606" s="410"/>
      <c r="L606" s="410"/>
      <c r="M606" s="412"/>
      <c r="N606" s="334"/>
    </row>
    <row r="607" spans="1:14" s="347" customFormat="1">
      <c r="A607" s="63"/>
      <c r="B607" s="150"/>
      <c r="C607" s="409"/>
      <c r="D607" s="409"/>
      <c r="E607" s="405"/>
      <c r="F607" s="405"/>
      <c r="G607" s="410"/>
      <c r="H607" s="411"/>
      <c r="I607" s="410"/>
      <c r="J607" s="410"/>
      <c r="K607" s="410"/>
      <c r="L607" s="410"/>
      <c r="M607" s="412"/>
      <c r="N607" s="334"/>
    </row>
    <row r="608" spans="1:14" s="347" customFormat="1">
      <c r="A608" s="63"/>
      <c r="B608" s="150"/>
      <c r="C608" s="409"/>
      <c r="D608" s="409"/>
      <c r="E608" s="405"/>
      <c r="F608" s="405"/>
      <c r="G608" s="410"/>
      <c r="H608" s="411"/>
      <c r="I608" s="410"/>
      <c r="J608" s="410"/>
      <c r="K608" s="410"/>
      <c r="L608" s="410"/>
      <c r="M608" s="412"/>
      <c r="N608" s="334"/>
    </row>
    <row r="609" spans="1:14" s="347" customFormat="1">
      <c r="A609" s="63"/>
      <c r="B609" s="150"/>
      <c r="C609" s="409"/>
      <c r="D609" s="409"/>
      <c r="E609" s="405"/>
      <c r="F609" s="405"/>
      <c r="G609" s="410"/>
      <c r="H609" s="411"/>
      <c r="I609" s="410"/>
      <c r="J609" s="410"/>
      <c r="K609" s="410"/>
      <c r="L609" s="410"/>
      <c r="M609" s="412"/>
      <c r="N609" s="334"/>
    </row>
    <row r="610" spans="1:14" s="347" customFormat="1">
      <c r="A610" s="63"/>
      <c r="B610" s="150"/>
      <c r="C610" s="409"/>
      <c r="D610" s="409"/>
      <c r="E610" s="405"/>
      <c r="F610" s="405"/>
      <c r="G610" s="410"/>
      <c r="H610" s="411"/>
      <c r="I610" s="410"/>
      <c r="J610" s="410"/>
      <c r="K610" s="410"/>
      <c r="L610" s="410"/>
      <c r="M610" s="412"/>
      <c r="N610" s="334"/>
    </row>
    <row r="611" spans="1:14" s="347" customFormat="1">
      <c r="A611" s="63"/>
      <c r="B611" s="150"/>
      <c r="C611" s="409"/>
      <c r="D611" s="409"/>
      <c r="E611" s="405"/>
      <c r="F611" s="405"/>
      <c r="G611" s="410"/>
      <c r="H611" s="411"/>
      <c r="I611" s="410"/>
      <c r="J611" s="410"/>
      <c r="K611" s="410"/>
      <c r="L611" s="410"/>
      <c r="M611" s="412"/>
      <c r="N611" s="334"/>
    </row>
    <row r="612" spans="1:14" s="347" customFormat="1">
      <c r="A612" s="63"/>
      <c r="B612" s="150"/>
      <c r="C612" s="409"/>
      <c r="D612" s="409"/>
      <c r="E612" s="405"/>
      <c r="F612" s="405"/>
      <c r="G612" s="410"/>
      <c r="H612" s="411"/>
      <c r="I612" s="410"/>
      <c r="J612" s="410"/>
      <c r="K612" s="410"/>
      <c r="L612" s="410"/>
      <c r="M612" s="412"/>
      <c r="N612" s="334"/>
    </row>
    <row r="613" spans="1:14" s="347" customFormat="1">
      <c r="A613" s="63"/>
      <c r="B613" s="150"/>
      <c r="C613" s="409"/>
      <c r="D613" s="409"/>
      <c r="E613" s="405"/>
      <c r="F613" s="405"/>
      <c r="G613" s="410"/>
      <c r="H613" s="411"/>
      <c r="I613" s="410"/>
      <c r="J613" s="410"/>
      <c r="K613" s="410"/>
      <c r="L613" s="410"/>
      <c r="M613" s="412"/>
      <c r="N613" s="334"/>
    </row>
    <row r="614" spans="1:14" s="347" customFormat="1">
      <c r="A614" s="63"/>
      <c r="B614" s="150"/>
      <c r="C614" s="409"/>
      <c r="D614" s="409"/>
      <c r="E614" s="405"/>
      <c r="F614" s="405"/>
      <c r="G614" s="410"/>
      <c r="H614" s="411"/>
      <c r="I614" s="410"/>
      <c r="J614" s="410"/>
      <c r="K614" s="410"/>
      <c r="L614" s="410"/>
      <c r="M614" s="412"/>
      <c r="N614" s="334"/>
    </row>
    <row r="615" spans="1:14" s="347" customFormat="1">
      <c r="A615" s="63"/>
      <c r="B615" s="150"/>
      <c r="C615" s="409"/>
      <c r="D615" s="409"/>
      <c r="E615" s="405"/>
      <c r="F615" s="405"/>
      <c r="G615" s="410"/>
      <c r="H615" s="411"/>
      <c r="I615" s="410"/>
      <c r="J615" s="410"/>
      <c r="K615" s="410"/>
      <c r="L615" s="410"/>
      <c r="M615" s="412"/>
      <c r="N615" s="334"/>
    </row>
    <row r="616" spans="1:14" s="347" customFormat="1">
      <c r="A616" s="63"/>
      <c r="B616" s="150"/>
      <c r="C616" s="409"/>
      <c r="D616" s="409"/>
      <c r="E616" s="405"/>
      <c r="F616" s="405"/>
      <c r="G616" s="410"/>
      <c r="H616" s="411"/>
      <c r="I616" s="410"/>
      <c r="J616" s="410"/>
      <c r="K616" s="410"/>
      <c r="L616" s="410"/>
      <c r="M616" s="412"/>
      <c r="N616" s="334"/>
    </row>
    <row r="617" spans="1:14" s="347" customFormat="1">
      <c r="A617" s="63"/>
      <c r="B617" s="150"/>
      <c r="C617" s="409"/>
      <c r="D617" s="409"/>
      <c r="E617" s="405"/>
      <c r="F617" s="405"/>
      <c r="G617" s="410"/>
      <c r="H617" s="411"/>
      <c r="I617" s="410"/>
      <c r="J617" s="410"/>
      <c r="K617" s="410"/>
      <c r="L617" s="410"/>
      <c r="M617" s="412"/>
      <c r="N617" s="334"/>
    </row>
    <row r="618" spans="1:14" s="347" customFormat="1">
      <c r="A618" s="63"/>
      <c r="B618" s="150"/>
      <c r="C618" s="409"/>
      <c r="D618" s="409"/>
      <c r="E618" s="405"/>
      <c r="F618" s="405"/>
      <c r="G618" s="410"/>
      <c r="H618" s="411"/>
      <c r="I618" s="410"/>
      <c r="J618" s="410"/>
      <c r="K618" s="410"/>
      <c r="L618" s="410"/>
      <c r="M618" s="412"/>
      <c r="N618" s="334"/>
    </row>
    <row r="619" spans="1:14" s="347" customFormat="1">
      <c r="A619" s="63"/>
      <c r="B619" s="150"/>
      <c r="C619" s="409"/>
      <c r="D619" s="409"/>
      <c r="E619" s="405"/>
      <c r="F619" s="405"/>
      <c r="G619" s="410"/>
      <c r="H619" s="411"/>
      <c r="I619" s="410"/>
      <c r="J619" s="410"/>
      <c r="K619" s="410"/>
      <c r="L619" s="410"/>
      <c r="M619" s="412"/>
      <c r="N619" s="334"/>
    </row>
    <row r="620" spans="1:14" s="347" customFormat="1">
      <c r="A620" s="63"/>
      <c r="B620" s="150"/>
      <c r="C620" s="409"/>
      <c r="D620" s="409"/>
      <c r="E620" s="405"/>
      <c r="F620" s="405"/>
      <c r="G620" s="410"/>
      <c r="H620" s="411"/>
      <c r="I620" s="410"/>
      <c r="J620" s="410"/>
      <c r="K620" s="410"/>
      <c r="L620" s="410"/>
      <c r="M620" s="412"/>
      <c r="N620" s="334"/>
    </row>
    <row r="621" spans="1:14" s="347" customFormat="1">
      <c r="A621" s="63"/>
      <c r="B621" s="150"/>
      <c r="C621" s="409"/>
      <c r="D621" s="409"/>
      <c r="E621" s="405"/>
      <c r="F621" s="405"/>
      <c r="G621" s="410"/>
      <c r="H621" s="411"/>
      <c r="I621" s="410"/>
      <c r="J621" s="410"/>
      <c r="K621" s="410"/>
      <c r="L621" s="410"/>
      <c r="M621" s="412"/>
      <c r="N621" s="334"/>
    </row>
    <row r="622" spans="1:14" s="347" customFormat="1">
      <c r="A622" s="63"/>
      <c r="B622" s="150"/>
      <c r="C622" s="409"/>
      <c r="D622" s="409"/>
      <c r="E622" s="405"/>
      <c r="F622" s="405"/>
      <c r="G622" s="410"/>
      <c r="H622" s="411"/>
      <c r="I622" s="410"/>
      <c r="J622" s="410"/>
      <c r="K622" s="410"/>
      <c r="L622" s="410"/>
      <c r="M622" s="412"/>
      <c r="N622" s="334"/>
    </row>
    <row r="623" spans="1:14" s="347" customFormat="1">
      <c r="A623" s="63"/>
      <c r="B623" s="150"/>
      <c r="C623" s="409"/>
      <c r="D623" s="409"/>
      <c r="E623" s="405"/>
      <c r="F623" s="405"/>
      <c r="G623" s="410"/>
      <c r="H623" s="411"/>
      <c r="I623" s="410"/>
      <c r="J623" s="410"/>
      <c r="K623" s="410"/>
      <c r="L623" s="410"/>
      <c r="M623" s="412"/>
      <c r="N623" s="334"/>
    </row>
    <row r="624" spans="1:14" s="347" customFormat="1">
      <c r="A624" s="63"/>
      <c r="B624" s="150"/>
      <c r="C624" s="409"/>
      <c r="D624" s="409"/>
      <c r="E624" s="405"/>
      <c r="F624" s="405"/>
      <c r="G624" s="410"/>
      <c r="H624" s="411"/>
      <c r="I624" s="410"/>
      <c r="J624" s="410"/>
      <c r="K624" s="410"/>
      <c r="L624" s="410"/>
      <c r="M624" s="412"/>
      <c r="N624" s="334"/>
    </row>
    <row r="625" spans="1:14" s="347" customFormat="1">
      <c r="A625" s="63"/>
      <c r="B625" s="150"/>
      <c r="C625" s="409"/>
      <c r="D625" s="409"/>
      <c r="E625" s="405"/>
      <c r="F625" s="405"/>
      <c r="G625" s="410"/>
      <c r="H625" s="411"/>
      <c r="I625" s="410"/>
      <c r="J625" s="410"/>
      <c r="K625" s="410"/>
      <c r="L625" s="410"/>
      <c r="M625" s="412"/>
      <c r="N625" s="334"/>
    </row>
    <row r="626" spans="1:14" s="347" customFormat="1">
      <c r="A626" s="63"/>
      <c r="B626" s="150"/>
      <c r="C626" s="409"/>
      <c r="D626" s="409"/>
      <c r="E626" s="405"/>
      <c r="F626" s="405"/>
      <c r="G626" s="410"/>
      <c r="H626" s="411"/>
      <c r="I626" s="410"/>
      <c r="J626" s="410"/>
      <c r="K626" s="410"/>
      <c r="L626" s="410"/>
      <c r="M626" s="412"/>
      <c r="N626" s="334"/>
    </row>
    <row r="627" spans="1:14" s="347" customFormat="1">
      <c r="A627" s="63"/>
      <c r="B627" s="150"/>
      <c r="C627" s="409"/>
      <c r="D627" s="409"/>
      <c r="E627" s="405"/>
      <c r="F627" s="405"/>
      <c r="G627" s="410"/>
      <c r="H627" s="411"/>
      <c r="I627" s="410"/>
      <c r="J627" s="410"/>
      <c r="K627" s="410"/>
      <c r="L627" s="410"/>
      <c r="M627" s="412"/>
      <c r="N627" s="334"/>
    </row>
    <row r="628" spans="1:14" s="347" customFormat="1">
      <c r="A628" s="63"/>
      <c r="B628" s="150"/>
      <c r="C628" s="409"/>
      <c r="D628" s="409"/>
      <c r="E628" s="405"/>
      <c r="F628" s="405"/>
      <c r="G628" s="410"/>
      <c r="H628" s="411"/>
      <c r="I628" s="410"/>
      <c r="J628" s="410"/>
      <c r="K628" s="410"/>
      <c r="L628" s="410"/>
      <c r="M628" s="412"/>
      <c r="N628" s="334"/>
    </row>
    <row r="629" spans="1:14" s="347" customFormat="1">
      <c r="A629" s="63"/>
      <c r="B629" s="150"/>
      <c r="C629" s="409"/>
      <c r="D629" s="409"/>
      <c r="E629" s="405"/>
      <c r="F629" s="405"/>
      <c r="G629" s="410"/>
      <c r="H629" s="411"/>
      <c r="I629" s="410"/>
      <c r="J629" s="410"/>
      <c r="K629" s="410"/>
      <c r="L629" s="410"/>
      <c r="M629" s="412"/>
      <c r="N629" s="334"/>
    </row>
    <row r="630" spans="1:14" s="347" customFormat="1">
      <c r="A630" s="63"/>
      <c r="B630" s="150"/>
      <c r="C630" s="409"/>
      <c r="D630" s="409"/>
      <c r="E630" s="405"/>
      <c r="F630" s="405"/>
      <c r="G630" s="410"/>
      <c r="H630" s="411"/>
      <c r="I630" s="410"/>
      <c r="J630" s="410"/>
      <c r="K630" s="410"/>
      <c r="L630" s="410"/>
      <c r="M630" s="412"/>
      <c r="N630" s="334"/>
    </row>
    <row r="631" spans="1:14" s="347" customFormat="1">
      <c r="A631" s="63"/>
      <c r="B631" s="150"/>
      <c r="C631" s="409"/>
      <c r="D631" s="409"/>
      <c r="E631" s="405"/>
      <c r="F631" s="405"/>
      <c r="G631" s="410"/>
      <c r="H631" s="411"/>
      <c r="I631" s="410"/>
      <c r="J631" s="410"/>
      <c r="K631" s="410"/>
      <c r="L631" s="410"/>
      <c r="M631" s="412"/>
      <c r="N631" s="334"/>
    </row>
    <row r="632" spans="1:14" s="347" customFormat="1">
      <c r="A632" s="63"/>
      <c r="B632" s="150"/>
      <c r="C632" s="409"/>
      <c r="D632" s="409"/>
      <c r="E632" s="405"/>
      <c r="F632" s="405"/>
      <c r="G632" s="410"/>
      <c r="H632" s="411"/>
      <c r="I632" s="410"/>
      <c r="J632" s="410"/>
      <c r="K632" s="410"/>
      <c r="L632" s="410"/>
      <c r="M632" s="412"/>
      <c r="N632" s="334"/>
    </row>
    <row r="633" spans="1:14" s="347" customFormat="1">
      <c r="A633" s="63"/>
      <c r="B633" s="150"/>
      <c r="C633" s="409"/>
      <c r="D633" s="409"/>
      <c r="E633" s="405"/>
      <c r="F633" s="405"/>
      <c r="G633" s="410"/>
      <c r="H633" s="411"/>
      <c r="I633" s="410"/>
      <c r="J633" s="410"/>
      <c r="K633" s="410"/>
      <c r="L633" s="410"/>
      <c r="M633" s="412"/>
      <c r="N633" s="334"/>
    </row>
    <row r="634" spans="1:14" s="347" customFormat="1">
      <c r="A634" s="63"/>
      <c r="B634" s="150"/>
      <c r="C634" s="409"/>
      <c r="D634" s="409"/>
      <c r="E634" s="405"/>
      <c r="F634" s="405"/>
      <c r="G634" s="410"/>
      <c r="H634" s="411"/>
      <c r="I634" s="410"/>
      <c r="J634" s="410"/>
      <c r="K634" s="410"/>
      <c r="L634" s="410"/>
      <c r="M634" s="412"/>
      <c r="N634" s="334"/>
    </row>
    <row r="635" spans="1:14" s="347" customFormat="1">
      <c r="A635" s="63"/>
      <c r="B635" s="150"/>
      <c r="C635" s="409"/>
      <c r="D635" s="409"/>
      <c r="E635" s="405"/>
      <c r="F635" s="405"/>
      <c r="G635" s="410"/>
      <c r="H635" s="411"/>
      <c r="I635" s="410"/>
      <c r="J635" s="410"/>
      <c r="K635" s="410"/>
      <c r="L635" s="410"/>
      <c r="M635" s="412"/>
      <c r="N635" s="334"/>
    </row>
    <row r="636" spans="1:14" s="347" customFormat="1">
      <c r="A636" s="63"/>
      <c r="B636" s="150"/>
      <c r="C636" s="409"/>
      <c r="D636" s="409"/>
      <c r="E636" s="405"/>
      <c r="F636" s="405"/>
      <c r="G636" s="410"/>
      <c r="H636" s="411"/>
      <c r="I636" s="410"/>
      <c r="J636" s="410"/>
      <c r="K636" s="410"/>
      <c r="L636" s="410"/>
      <c r="M636" s="412"/>
      <c r="N636" s="334"/>
    </row>
    <row r="637" spans="1:14" s="347" customFormat="1">
      <c r="A637" s="63"/>
      <c r="B637" s="150"/>
      <c r="C637" s="409"/>
      <c r="D637" s="409"/>
      <c r="E637" s="405"/>
      <c r="F637" s="405"/>
      <c r="G637" s="410"/>
      <c r="H637" s="411"/>
      <c r="I637" s="410"/>
      <c r="J637" s="410"/>
      <c r="K637" s="410"/>
      <c r="L637" s="410"/>
      <c r="M637" s="412"/>
      <c r="N637" s="334"/>
    </row>
    <row r="638" spans="1:14" s="347" customFormat="1">
      <c r="A638" s="63"/>
      <c r="B638" s="150"/>
      <c r="C638" s="409"/>
      <c r="D638" s="409"/>
      <c r="E638" s="405"/>
      <c r="F638" s="405"/>
      <c r="G638" s="410"/>
      <c r="H638" s="411"/>
      <c r="I638" s="410"/>
      <c r="J638" s="410"/>
      <c r="K638" s="410"/>
      <c r="L638" s="410"/>
      <c r="M638" s="412"/>
      <c r="N638" s="334"/>
    </row>
    <row r="639" spans="1:14" s="347" customFormat="1">
      <c r="A639" s="63"/>
      <c r="B639" s="150"/>
      <c r="C639" s="409"/>
      <c r="D639" s="409"/>
      <c r="E639" s="405"/>
      <c r="F639" s="405"/>
      <c r="G639" s="410"/>
      <c r="H639" s="411"/>
      <c r="I639" s="410"/>
      <c r="J639" s="410"/>
      <c r="K639" s="410"/>
      <c r="L639" s="410"/>
      <c r="M639" s="412"/>
      <c r="N639" s="334"/>
    </row>
    <row r="640" spans="1:14" s="347" customFormat="1">
      <c r="A640" s="63"/>
      <c r="B640" s="150"/>
      <c r="C640" s="409"/>
      <c r="D640" s="409"/>
      <c r="E640" s="405"/>
      <c r="F640" s="405"/>
      <c r="G640" s="410"/>
      <c r="H640" s="411"/>
      <c r="I640" s="410"/>
      <c r="J640" s="410"/>
      <c r="K640" s="410"/>
      <c r="L640" s="410"/>
      <c r="M640" s="412"/>
      <c r="N640" s="334"/>
    </row>
    <row r="641" spans="1:14" s="347" customFormat="1">
      <c r="A641" s="63"/>
      <c r="B641" s="150"/>
      <c r="C641" s="409"/>
      <c r="D641" s="409"/>
      <c r="E641" s="405"/>
      <c r="F641" s="405"/>
      <c r="G641" s="410"/>
      <c r="H641" s="411"/>
      <c r="I641" s="410"/>
      <c r="J641" s="410"/>
      <c r="K641" s="410"/>
      <c r="L641" s="410"/>
      <c r="M641" s="412"/>
      <c r="N641" s="334"/>
    </row>
    <row r="642" spans="1:14" s="347" customFormat="1">
      <c r="A642" s="63"/>
      <c r="B642" s="150"/>
      <c r="C642" s="409"/>
      <c r="D642" s="409"/>
      <c r="E642" s="405"/>
      <c r="F642" s="405"/>
      <c r="G642" s="410"/>
      <c r="H642" s="411"/>
      <c r="I642" s="410"/>
      <c r="J642" s="410"/>
      <c r="K642" s="410"/>
      <c r="L642" s="410"/>
      <c r="M642" s="412"/>
      <c r="N642" s="334"/>
    </row>
    <row r="643" spans="1:14" s="347" customFormat="1">
      <c r="A643" s="63"/>
      <c r="B643" s="150"/>
      <c r="C643" s="409"/>
      <c r="D643" s="409"/>
      <c r="E643" s="405"/>
      <c r="F643" s="405"/>
      <c r="G643" s="410"/>
      <c r="H643" s="411"/>
      <c r="I643" s="410"/>
      <c r="J643" s="410"/>
      <c r="K643" s="410"/>
      <c r="L643" s="410"/>
      <c r="M643" s="412"/>
      <c r="N643" s="334"/>
    </row>
    <row r="644" spans="1:14" s="347" customFormat="1">
      <c r="A644" s="63"/>
      <c r="B644" s="150"/>
      <c r="C644" s="409"/>
      <c r="D644" s="409"/>
      <c r="E644" s="405"/>
      <c r="F644" s="405"/>
      <c r="G644" s="410"/>
      <c r="H644" s="411"/>
      <c r="I644" s="410"/>
      <c r="J644" s="410"/>
      <c r="K644" s="410"/>
      <c r="L644" s="410"/>
      <c r="M644" s="412"/>
      <c r="N644" s="334"/>
    </row>
    <row r="645" spans="1:14" s="347" customFormat="1">
      <c r="A645" s="63"/>
      <c r="B645" s="150"/>
      <c r="C645" s="409"/>
      <c r="D645" s="409"/>
      <c r="E645" s="405"/>
      <c r="F645" s="405"/>
      <c r="G645" s="410"/>
      <c r="H645" s="411"/>
      <c r="I645" s="410"/>
      <c r="J645" s="410"/>
      <c r="K645" s="410"/>
      <c r="L645" s="410"/>
      <c r="M645" s="412"/>
      <c r="N645" s="334"/>
    </row>
    <row r="646" spans="1:14" s="347" customFormat="1">
      <c r="A646" s="63"/>
      <c r="B646" s="150"/>
      <c r="C646" s="409"/>
      <c r="D646" s="409"/>
      <c r="E646" s="405"/>
      <c r="F646" s="405"/>
      <c r="G646" s="410"/>
      <c r="H646" s="411"/>
      <c r="I646" s="410"/>
      <c r="J646" s="410"/>
      <c r="K646" s="410"/>
      <c r="L646" s="410"/>
      <c r="M646" s="412"/>
      <c r="N646" s="334"/>
    </row>
    <row r="647" spans="1:14" s="347" customFormat="1">
      <c r="A647" s="63"/>
      <c r="B647" s="150"/>
      <c r="C647" s="409"/>
      <c r="D647" s="409"/>
      <c r="E647" s="405"/>
      <c r="F647" s="405"/>
      <c r="G647" s="410"/>
      <c r="H647" s="411"/>
      <c r="I647" s="410"/>
      <c r="J647" s="410"/>
      <c r="K647" s="410"/>
      <c r="L647" s="410"/>
      <c r="M647" s="412"/>
      <c r="N647" s="334"/>
    </row>
    <row r="648" spans="1:14" s="347" customFormat="1">
      <c r="A648" s="63"/>
      <c r="B648" s="150"/>
      <c r="C648" s="409"/>
      <c r="D648" s="409"/>
      <c r="E648" s="405"/>
      <c r="F648" s="405"/>
      <c r="G648" s="410"/>
      <c r="H648" s="411"/>
      <c r="I648" s="410"/>
      <c r="J648" s="410"/>
      <c r="K648" s="410"/>
      <c r="L648" s="410"/>
      <c r="M648" s="412"/>
      <c r="N648" s="334"/>
    </row>
    <row r="649" spans="1:14" s="347" customFormat="1">
      <c r="A649" s="63"/>
      <c r="B649" s="150"/>
      <c r="C649" s="409"/>
      <c r="D649" s="409"/>
      <c r="E649" s="405"/>
      <c r="F649" s="405"/>
      <c r="G649" s="410"/>
      <c r="H649" s="411"/>
      <c r="I649" s="410"/>
      <c r="J649" s="410"/>
      <c r="K649" s="410"/>
      <c r="L649" s="410"/>
      <c r="M649" s="412"/>
      <c r="N649" s="334"/>
    </row>
    <row r="650" spans="1:14" s="347" customFormat="1">
      <c r="A650" s="63"/>
      <c r="B650" s="150"/>
      <c r="C650" s="409"/>
      <c r="D650" s="409"/>
      <c r="E650" s="405"/>
      <c r="F650" s="405"/>
      <c r="G650" s="410"/>
      <c r="H650" s="411"/>
      <c r="I650" s="410"/>
      <c r="J650" s="410"/>
      <c r="K650" s="410"/>
      <c r="L650" s="410"/>
      <c r="M650" s="412"/>
      <c r="N650" s="334"/>
    </row>
    <row r="651" spans="1:14" s="347" customFormat="1">
      <c r="A651" s="63"/>
      <c r="B651" s="150"/>
      <c r="C651" s="409"/>
      <c r="D651" s="409"/>
      <c r="E651" s="405"/>
      <c r="F651" s="405"/>
      <c r="G651" s="410"/>
      <c r="H651" s="411"/>
      <c r="I651" s="410"/>
      <c r="J651" s="410"/>
      <c r="K651" s="410"/>
      <c r="L651" s="410"/>
      <c r="M651" s="412"/>
      <c r="N651" s="334"/>
    </row>
    <row r="652" spans="1:14" s="347" customFormat="1">
      <c r="A652" s="63"/>
      <c r="B652" s="150"/>
      <c r="C652" s="409"/>
      <c r="D652" s="409"/>
      <c r="E652" s="405"/>
      <c r="F652" s="405"/>
      <c r="G652" s="410"/>
      <c r="H652" s="411"/>
      <c r="I652" s="410"/>
      <c r="J652" s="410"/>
      <c r="K652" s="410"/>
      <c r="L652" s="410"/>
      <c r="M652" s="412"/>
      <c r="N652" s="334"/>
    </row>
    <row r="653" spans="1:14" s="347" customFormat="1">
      <c r="A653" s="63"/>
      <c r="B653" s="150"/>
      <c r="C653" s="409"/>
      <c r="D653" s="409"/>
      <c r="E653" s="405"/>
      <c r="F653" s="405"/>
      <c r="G653" s="410"/>
      <c r="H653" s="411"/>
      <c r="I653" s="410"/>
      <c r="J653" s="410"/>
      <c r="K653" s="410"/>
      <c r="L653" s="410"/>
      <c r="M653" s="412"/>
      <c r="N653" s="334"/>
    </row>
    <row r="654" spans="1:14" s="347" customFormat="1">
      <c r="A654" s="63"/>
      <c r="B654" s="150"/>
      <c r="C654" s="409"/>
      <c r="D654" s="409"/>
      <c r="E654" s="405"/>
      <c r="F654" s="405"/>
      <c r="G654" s="410"/>
      <c r="H654" s="411"/>
      <c r="I654" s="410"/>
      <c r="J654" s="410"/>
      <c r="K654" s="410"/>
      <c r="L654" s="410"/>
      <c r="M654" s="412"/>
      <c r="N654" s="334"/>
    </row>
    <row r="655" spans="1:14" s="347" customFormat="1">
      <c r="A655" s="63"/>
      <c r="B655" s="150"/>
      <c r="C655" s="409"/>
      <c r="D655" s="409"/>
      <c r="E655" s="405"/>
      <c r="F655" s="405"/>
      <c r="G655" s="410"/>
      <c r="H655" s="411"/>
      <c r="I655" s="410"/>
      <c r="J655" s="410"/>
      <c r="K655" s="410"/>
      <c r="L655" s="410"/>
      <c r="M655" s="412"/>
      <c r="N655" s="334"/>
    </row>
    <row r="656" spans="1:14" s="347" customFormat="1">
      <c r="A656" s="63"/>
      <c r="B656" s="150"/>
      <c r="C656" s="409"/>
      <c r="D656" s="409"/>
      <c r="E656" s="405"/>
      <c r="F656" s="405"/>
      <c r="G656" s="410"/>
      <c r="H656" s="411"/>
      <c r="I656" s="410"/>
      <c r="J656" s="410"/>
      <c r="K656" s="410"/>
      <c r="L656" s="410"/>
      <c r="M656" s="412"/>
      <c r="N656" s="334"/>
    </row>
    <row r="657" spans="1:14" s="347" customFormat="1">
      <c r="A657" s="63"/>
      <c r="B657" s="150"/>
      <c r="C657" s="409"/>
      <c r="D657" s="409"/>
      <c r="E657" s="405"/>
      <c r="F657" s="405"/>
      <c r="G657" s="410"/>
      <c r="H657" s="411"/>
      <c r="I657" s="410"/>
      <c r="J657" s="410"/>
      <c r="K657" s="410"/>
      <c r="L657" s="410"/>
      <c r="M657" s="412"/>
      <c r="N657" s="334"/>
    </row>
    <row r="658" spans="1:14" s="347" customFormat="1">
      <c r="A658" s="63"/>
      <c r="B658" s="150"/>
      <c r="C658" s="409"/>
      <c r="D658" s="409"/>
      <c r="E658" s="405"/>
      <c r="F658" s="405"/>
      <c r="G658" s="410"/>
      <c r="H658" s="411"/>
      <c r="I658" s="410"/>
      <c r="J658" s="410"/>
      <c r="K658" s="410"/>
      <c r="L658" s="410"/>
      <c r="M658" s="412"/>
      <c r="N658" s="334"/>
    </row>
    <row r="659" spans="1:14" s="347" customFormat="1">
      <c r="A659" s="63"/>
      <c r="B659" s="150"/>
      <c r="C659" s="409"/>
      <c r="D659" s="409"/>
      <c r="E659" s="405"/>
      <c r="F659" s="405"/>
      <c r="G659" s="410"/>
      <c r="H659" s="411"/>
      <c r="I659" s="410"/>
      <c r="J659" s="410"/>
      <c r="K659" s="410"/>
      <c r="L659" s="410"/>
      <c r="M659" s="412"/>
      <c r="N659" s="334"/>
    </row>
    <row r="660" spans="1:14" s="347" customFormat="1">
      <c r="A660" s="63"/>
      <c r="B660" s="150"/>
      <c r="C660" s="409"/>
      <c r="D660" s="409"/>
      <c r="E660" s="405"/>
      <c r="F660" s="405"/>
      <c r="G660" s="410"/>
      <c r="H660" s="411"/>
      <c r="I660" s="410"/>
      <c r="J660" s="410"/>
      <c r="K660" s="410"/>
      <c r="L660" s="410"/>
      <c r="M660" s="412"/>
      <c r="N660" s="334"/>
    </row>
    <row r="661" spans="1:14" s="347" customFormat="1">
      <c r="A661" s="63"/>
      <c r="B661" s="150"/>
      <c r="C661" s="409"/>
      <c r="D661" s="409"/>
      <c r="E661" s="405"/>
      <c r="F661" s="405"/>
      <c r="G661" s="410"/>
      <c r="H661" s="411"/>
      <c r="I661" s="410"/>
      <c r="J661" s="410"/>
      <c r="K661" s="410"/>
      <c r="L661" s="410"/>
      <c r="M661" s="412"/>
      <c r="N661" s="334"/>
    </row>
    <row r="662" spans="1:14" s="347" customFormat="1">
      <c r="A662" s="63"/>
      <c r="B662" s="150"/>
      <c r="C662" s="409"/>
      <c r="D662" s="409"/>
      <c r="E662" s="405"/>
      <c r="F662" s="405"/>
      <c r="G662" s="410"/>
      <c r="H662" s="411"/>
      <c r="I662" s="410"/>
      <c r="J662" s="410"/>
      <c r="K662" s="410"/>
      <c r="L662" s="410"/>
      <c r="M662" s="412"/>
      <c r="N662" s="334"/>
    </row>
    <row r="663" spans="1:14" s="347" customFormat="1">
      <c r="A663" s="63"/>
      <c r="B663" s="150"/>
      <c r="C663" s="409"/>
      <c r="D663" s="409"/>
      <c r="E663" s="405"/>
      <c r="F663" s="405"/>
      <c r="G663" s="410"/>
      <c r="H663" s="411"/>
      <c r="I663" s="410"/>
      <c r="J663" s="410"/>
      <c r="K663" s="410"/>
      <c r="L663" s="410"/>
      <c r="M663" s="412"/>
      <c r="N663" s="334"/>
    </row>
    <row r="664" spans="1:14" s="347" customFormat="1">
      <c r="A664" s="63"/>
      <c r="B664" s="150"/>
      <c r="C664" s="409"/>
      <c r="D664" s="409"/>
      <c r="E664" s="405"/>
      <c r="F664" s="405"/>
      <c r="G664" s="410"/>
      <c r="H664" s="411"/>
      <c r="I664" s="410"/>
      <c r="J664" s="410"/>
      <c r="K664" s="410"/>
      <c r="L664" s="410"/>
      <c r="M664" s="412"/>
      <c r="N664" s="334"/>
    </row>
    <row r="665" spans="1:14" s="347" customFormat="1">
      <c r="A665" s="63"/>
      <c r="B665" s="150"/>
      <c r="C665" s="409"/>
      <c r="D665" s="409"/>
      <c r="E665" s="405"/>
      <c r="F665" s="405"/>
      <c r="G665" s="410"/>
      <c r="H665" s="411"/>
      <c r="I665" s="410"/>
      <c r="J665" s="410"/>
      <c r="K665" s="410"/>
      <c r="L665" s="410"/>
      <c r="M665" s="412"/>
      <c r="N665" s="334"/>
    </row>
    <row r="666" spans="1:14" s="347" customFormat="1">
      <c r="A666" s="63"/>
      <c r="B666" s="150"/>
      <c r="C666" s="409"/>
      <c r="D666" s="409"/>
      <c r="E666" s="405"/>
      <c r="F666" s="405"/>
      <c r="G666" s="410"/>
      <c r="H666" s="411"/>
      <c r="I666" s="410"/>
      <c r="J666" s="410"/>
      <c r="K666" s="410"/>
      <c r="L666" s="410"/>
      <c r="M666" s="412"/>
      <c r="N666" s="334"/>
    </row>
    <row r="667" spans="1:14" s="347" customFormat="1">
      <c r="A667" s="63"/>
      <c r="B667" s="150"/>
      <c r="C667" s="409"/>
      <c r="D667" s="409"/>
      <c r="E667" s="405"/>
      <c r="F667" s="405"/>
      <c r="G667" s="410"/>
      <c r="H667" s="411"/>
      <c r="I667" s="410"/>
      <c r="J667" s="410"/>
      <c r="K667" s="410"/>
      <c r="L667" s="410"/>
      <c r="M667" s="412"/>
      <c r="N667" s="334"/>
    </row>
    <row r="668" spans="1:14" s="347" customFormat="1">
      <c r="A668" s="63"/>
      <c r="B668" s="150"/>
      <c r="C668" s="409"/>
      <c r="D668" s="409"/>
      <c r="E668" s="405"/>
      <c r="F668" s="405"/>
      <c r="G668" s="410"/>
      <c r="H668" s="411"/>
      <c r="I668" s="410"/>
      <c r="J668" s="410"/>
      <c r="K668" s="410"/>
      <c r="L668" s="410"/>
      <c r="M668" s="412"/>
      <c r="N668" s="334"/>
    </row>
    <row r="669" spans="1:14" s="347" customFormat="1">
      <c r="A669" s="63"/>
      <c r="B669" s="150"/>
      <c r="C669" s="409"/>
      <c r="D669" s="409"/>
      <c r="E669" s="405"/>
      <c r="F669" s="405"/>
      <c r="G669" s="410"/>
      <c r="H669" s="411"/>
      <c r="I669" s="410"/>
      <c r="J669" s="410"/>
      <c r="K669" s="410"/>
      <c r="L669" s="410"/>
      <c r="M669" s="412"/>
      <c r="N669" s="334"/>
    </row>
    <row r="670" spans="1:14" s="347" customFormat="1">
      <c r="A670" s="63"/>
      <c r="B670" s="150"/>
      <c r="C670" s="409"/>
      <c r="D670" s="409"/>
      <c r="E670" s="405"/>
      <c r="F670" s="405"/>
      <c r="G670" s="410"/>
      <c r="H670" s="411"/>
      <c r="I670" s="410"/>
      <c r="J670" s="410"/>
      <c r="K670" s="410"/>
      <c r="L670" s="410"/>
      <c r="M670" s="412"/>
      <c r="N670" s="334"/>
    </row>
    <row r="671" spans="1:14" s="347" customFormat="1">
      <c r="A671" s="63"/>
      <c r="B671" s="150"/>
      <c r="C671" s="409"/>
      <c r="D671" s="409"/>
      <c r="E671" s="405"/>
      <c r="F671" s="405"/>
      <c r="G671" s="410"/>
      <c r="H671" s="411"/>
      <c r="I671" s="410"/>
      <c r="J671" s="410"/>
      <c r="K671" s="410"/>
      <c r="L671" s="410"/>
      <c r="M671" s="412"/>
      <c r="N671" s="334"/>
    </row>
    <row r="672" spans="1:14" s="347" customFormat="1">
      <c r="A672" s="63"/>
      <c r="B672" s="150"/>
      <c r="C672" s="409"/>
      <c r="D672" s="409"/>
      <c r="E672" s="405"/>
      <c r="F672" s="405"/>
      <c r="G672" s="410"/>
      <c r="H672" s="411"/>
      <c r="I672" s="410"/>
      <c r="J672" s="410"/>
      <c r="K672" s="410"/>
      <c r="L672" s="410"/>
      <c r="M672" s="412"/>
      <c r="N672" s="334"/>
    </row>
    <row r="673" spans="1:14" s="347" customFormat="1">
      <c r="A673" s="63"/>
      <c r="B673" s="150"/>
      <c r="C673" s="409"/>
      <c r="D673" s="409"/>
      <c r="E673" s="405"/>
      <c r="F673" s="405"/>
      <c r="G673" s="410"/>
      <c r="H673" s="411"/>
      <c r="I673" s="410"/>
      <c r="J673" s="410"/>
      <c r="K673" s="410"/>
      <c r="L673" s="410"/>
      <c r="M673" s="412"/>
      <c r="N673" s="334"/>
    </row>
    <row r="674" spans="1:14" s="347" customFormat="1">
      <c r="A674" s="63"/>
      <c r="B674" s="150"/>
      <c r="C674" s="409"/>
      <c r="D674" s="409"/>
      <c r="E674" s="405"/>
      <c r="F674" s="405"/>
      <c r="G674" s="410"/>
      <c r="H674" s="411"/>
      <c r="I674" s="410"/>
      <c r="J674" s="410"/>
      <c r="K674" s="410"/>
      <c r="L674" s="410"/>
      <c r="M674" s="412"/>
      <c r="N674" s="334"/>
    </row>
    <row r="675" spans="1:14" s="347" customFormat="1">
      <c r="A675" s="63"/>
      <c r="B675" s="150"/>
      <c r="C675" s="409"/>
      <c r="D675" s="409"/>
      <c r="E675" s="405"/>
      <c r="F675" s="405"/>
      <c r="G675" s="410"/>
      <c r="H675" s="411"/>
      <c r="I675" s="410"/>
      <c r="J675" s="410"/>
      <c r="K675" s="410"/>
      <c r="L675" s="410"/>
      <c r="M675" s="412"/>
      <c r="N675" s="334"/>
    </row>
    <row r="676" spans="1:14" s="347" customFormat="1">
      <c r="A676" s="63"/>
      <c r="B676" s="150"/>
      <c r="C676" s="409"/>
      <c r="D676" s="409"/>
      <c r="E676" s="405"/>
      <c r="F676" s="405"/>
      <c r="G676" s="410"/>
      <c r="H676" s="411"/>
      <c r="I676" s="410"/>
      <c r="J676" s="410"/>
      <c r="K676" s="410"/>
      <c r="L676" s="410"/>
      <c r="M676" s="412"/>
      <c r="N676" s="334"/>
    </row>
    <row r="677" spans="1:14" s="347" customFormat="1">
      <c r="A677" s="63"/>
      <c r="B677" s="150"/>
      <c r="C677" s="409"/>
      <c r="D677" s="409"/>
      <c r="E677" s="405"/>
      <c r="F677" s="405"/>
      <c r="G677" s="410"/>
      <c r="H677" s="411"/>
      <c r="I677" s="410"/>
      <c r="J677" s="410"/>
      <c r="K677" s="410"/>
      <c r="L677" s="410"/>
      <c r="M677" s="412"/>
      <c r="N677" s="334"/>
    </row>
    <row r="678" spans="1:14" s="347" customFormat="1">
      <c r="A678" s="63"/>
      <c r="B678" s="150"/>
      <c r="C678" s="409"/>
      <c r="D678" s="409"/>
      <c r="E678" s="405"/>
      <c r="F678" s="405"/>
      <c r="G678" s="410"/>
      <c r="H678" s="411"/>
      <c r="I678" s="410"/>
      <c r="J678" s="410"/>
      <c r="K678" s="410"/>
      <c r="L678" s="410"/>
      <c r="M678" s="412"/>
      <c r="N678" s="334"/>
    </row>
    <row r="679" spans="1:14" s="347" customFormat="1">
      <c r="A679" s="63"/>
      <c r="B679" s="150"/>
      <c r="C679" s="409"/>
      <c r="D679" s="409"/>
      <c r="E679" s="405"/>
      <c r="F679" s="405"/>
      <c r="G679" s="410"/>
      <c r="H679" s="411"/>
      <c r="I679" s="410"/>
      <c r="J679" s="410"/>
      <c r="K679" s="410"/>
      <c r="L679" s="410"/>
      <c r="M679" s="412"/>
      <c r="N679" s="334"/>
    </row>
    <row r="680" spans="1:14" s="347" customFormat="1">
      <c r="A680" s="63"/>
      <c r="B680" s="150"/>
      <c r="C680" s="409"/>
      <c r="D680" s="409"/>
      <c r="E680" s="405"/>
      <c r="F680" s="405"/>
      <c r="G680" s="410"/>
      <c r="H680" s="411"/>
      <c r="I680" s="410"/>
      <c r="J680" s="410"/>
      <c r="K680" s="410"/>
      <c r="L680" s="410"/>
      <c r="M680" s="412"/>
      <c r="N680" s="334"/>
    </row>
    <row r="681" spans="1:14" s="347" customFormat="1">
      <c r="A681" s="63"/>
      <c r="B681" s="150"/>
      <c r="C681" s="409"/>
      <c r="D681" s="409"/>
      <c r="E681" s="405"/>
      <c r="F681" s="405"/>
      <c r="G681" s="410"/>
      <c r="H681" s="411"/>
      <c r="I681" s="410"/>
      <c r="J681" s="410"/>
      <c r="K681" s="410"/>
      <c r="L681" s="410"/>
      <c r="M681" s="412"/>
      <c r="N681" s="334"/>
    </row>
    <row r="682" spans="1:14" s="347" customFormat="1">
      <c r="A682" s="63"/>
      <c r="B682" s="150"/>
      <c r="C682" s="409"/>
      <c r="D682" s="409"/>
      <c r="E682" s="405"/>
      <c r="F682" s="405"/>
      <c r="G682" s="410"/>
      <c r="H682" s="411"/>
      <c r="I682" s="410"/>
      <c r="J682" s="410"/>
      <c r="K682" s="410"/>
      <c r="L682" s="410"/>
      <c r="M682" s="412"/>
      <c r="N682" s="334"/>
    </row>
    <row r="683" spans="1:14" s="347" customFormat="1">
      <c r="A683" s="63"/>
      <c r="B683" s="150"/>
      <c r="C683" s="409"/>
      <c r="D683" s="409"/>
      <c r="E683" s="405"/>
      <c r="F683" s="405"/>
      <c r="G683" s="410"/>
      <c r="H683" s="411"/>
      <c r="I683" s="410"/>
      <c r="J683" s="410"/>
      <c r="K683" s="410"/>
      <c r="L683" s="410"/>
      <c r="M683" s="412"/>
      <c r="N683" s="334"/>
    </row>
    <row r="684" spans="1:14" s="347" customFormat="1">
      <c r="A684" s="63"/>
      <c r="B684" s="150"/>
      <c r="C684" s="409"/>
      <c r="D684" s="409"/>
      <c r="E684" s="405"/>
      <c r="F684" s="405"/>
      <c r="G684" s="410"/>
      <c r="H684" s="411"/>
      <c r="I684" s="410"/>
      <c r="J684" s="410"/>
      <c r="K684" s="410"/>
      <c r="L684" s="410"/>
      <c r="M684" s="412"/>
      <c r="N684" s="334"/>
    </row>
    <row r="685" spans="1:14" s="347" customFormat="1">
      <c r="A685" s="63"/>
      <c r="B685" s="150"/>
      <c r="C685" s="409"/>
      <c r="D685" s="409"/>
      <c r="E685" s="405"/>
      <c r="F685" s="405"/>
      <c r="G685" s="410"/>
      <c r="H685" s="411"/>
      <c r="I685" s="410"/>
      <c r="J685" s="410"/>
      <c r="K685" s="410"/>
      <c r="L685" s="410"/>
      <c r="M685" s="412"/>
      <c r="N685" s="334"/>
    </row>
    <row r="686" spans="1:14" s="347" customFormat="1">
      <c r="A686" s="63"/>
      <c r="B686" s="150"/>
      <c r="C686" s="409"/>
      <c r="D686" s="409"/>
      <c r="E686" s="405"/>
      <c r="F686" s="405"/>
      <c r="G686" s="410"/>
      <c r="H686" s="411"/>
      <c r="I686" s="410"/>
      <c r="J686" s="410"/>
      <c r="K686" s="410"/>
      <c r="L686" s="410"/>
      <c r="M686" s="412"/>
      <c r="N686" s="334"/>
    </row>
    <row r="687" spans="1:14" s="347" customFormat="1">
      <c r="A687" s="63"/>
      <c r="B687" s="150"/>
      <c r="C687" s="409"/>
      <c r="D687" s="409"/>
      <c r="E687" s="405"/>
      <c r="F687" s="405"/>
      <c r="G687" s="410"/>
      <c r="H687" s="411"/>
      <c r="I687" s="410"/>
      <c r="J687" s="410"/>
      <c r="K687" s="410"/>
      <c r="L687" s="410"/>
      <c r="M687" s="412"/>
      <c r="N687" s="334"/>
    </row>
    <row r="688" spans="1:14" s="347" customFormat="1">
      <c r="A688" s="63"/>
      <c r="B688" s="150"/>
      <c r="C688" s="409"/>
      <c r="D688" s="409"/>
      <c r="E688" s="405"/>
      <c r="F688" s="405"/>
      <c r="G688" s="410"/>
      <c r="H688" s="411"/>
      <c r="I688" s="410"/>
      <c r="J688" s="410"/>
      <c r="K688" s="410"/>
      <c r="L688" s="410"/>
      <c r="M688" s="412"/>
      <c r="N688" s="334"/>
    </row>
    <row r="689" spans="1:14" s="347" customFormat="1">
      <c r="A689" s="63"/>
      <c r="B689" s="150"/>
      <c r="C689" s="409"/>
      <c r="D689" s="409"/>
      <c r="E689" s="405"/>
      <c r="F689" s="405"/>
      <c r="G689" s="410"/>
      <c r="H689" s="411"/>
      <c r="I689" s="410"/>
      <c r="J689" s="410"/>
      <c r="K689" s="410"/>
      <c r="L689" s="410"/>
      <c r="M689" s="412"/>
      <c r="N689" s="334"/>
    </row>
    <row r="690" spans="1:14" s="347" customFormat="1">
      <c r="A690" s="63"/>
      <c r="B690" s="150"/>
      <c r="C690" s="409"/>
      <c r="D690" s="409"/>
      <c r="E690" s="405"/>
      <c r="F690" s="405"/>
      <c r="G690" s="410"/>
      <c r="H690" s="411"/>
      <c r="I690" s="410"/>
      <c r="J690" s="410"/>
      <c r="K690" s="410"/>
      <c r="L690" s="410"/>
      <c r="M690" s="412"/>
      <c r="N690" s="334"/>
    </row>
    <row r="691" spans="1:14" s="347" customFormat="1">
      <c r="A691" s="63"/>
      <c r="B691" s="150"/>
      <c r="C691" s="409"/>
      <c r="D691" s="409"/>
      <c r="E691" s="405"/>
      <c r="F691" s="405"/>
      <c r="G691" s="410"/>
      <c r="H691" s="411"/>
      <c r="I691" s="410"/>
      <c r="J691" s="410"/>
      <c r="K691" s="410"/>
      <c r="L691" s="410"/>
      <c r="M691" s="412"/>
      <c r="N691" s="334"/>
    </row>
    <row r="692" spans="1:14" s="347" customFormat="1">
      <c r="A692" s="63"/>
      <c r="B692" s="150"/>
      <c r="C692" s="409"/>
      <c r="D692" s="409"/>
      <c r="E692" s="405"/>
      <c r="F692" s="405"/>
      <c r="G692" s="410"/>
      <c r="H692" s="411"/>
      <c r="I692" s="410"/>
      <c r="J692" s="410"/>
      <c r="K692" s="410"/>
      <c r="L692" s="410"/>
      <c r="M692" s="412"/>
      <c r="N692" s="334"/>
    </row>
    <row r="693" spans="1:14" s="347" customFormat="1">
      <c r="A693" s="63"/>
      <c r="B693" s="150"/>
      <c r="C693" s="409"/>
      <c r="D693" s="409"/>
      <c r="E693" s="405"/>
      <c r="F693" s="405"/>
      <c r="G693" s="410"/>
      <c r="H693" s="411"/>
      <c r="I693" s="410"/>
      <c r="J693" s="410"/>
      <c r="K693" s="410"/>
      <c r="L693" s="410"/>
      <c r="M693" s="412"/>
      <c r="N693" s="334"/>
    </row>
    <row r="694" spans="1:14" s="347" customFormat="1">
      <c r="A694" s="63"/>
      <c r="B694" s="150"/>
      <c r="C694" s="409"/>
      <c r="D694" s="409"/>
      <c r="E694" s="405"/>
      <c r="F694" s="405"/>
      <c r="G694" s="410"/>
      <c r="H694" s="411"/>
      <c r="I694" s="410"/>
      <c r="J694" s="410"/>
      <c r="K694" s="410"/>
      <c r="L694" s="410"/>
      <c r="M694" s="412"/>
      <c r="N694" s="334"/>
    </row>
    <row r="695" spans="1:14" s="347" customFormat="1">
      <c r="A695" s="63"/>
      <c r="B695" s="150"/>
      <c r="C695" s="409"/>
      <c r="D695" s="409"/>
      <c r="E695" s="405"/>
      <c r="F695" s="405"/>
      <c r="G695" s="410"/>
      <c r="H695" s="411"/>
      <c r="I695" s="410"/>
      <c r="J695" s="410"/>
      <c r="K695" s="410"/>
      <c r="L695" s="410"/>
      <c r="M695" s="412"/>
      <c r="N695" s="334"/>
    </row>
    <row r="696" spans="1:14" s="347" customFormat="1">
      <c r="A696" s="63"/>
      <c r="B696" s="150"/>
      <c r="C696" s="409"/>
      <c r="D696" s="409"/>
      <c r="E696" s="405"/>
      <c r="F696" s="405"/>
      <c r="G696" s="410"/>
      <c r="H696" s="411"/>
      <c r="I696" s="410"/>
      <c r="J696" s="410"/>
      <c r="K696" s="410"/>
      <c r="L696" s="410"/>
      <c r="M696" s="412"/>
      <c r="N696" s="334"/>
    </row>
    <row r="697" spans="1:14" s="347" customFormat="1">
      <c r="A697" s="63"/>
      <c r="B697" s="150"/>
      <c r="C697" s="409"/>
      <c r="D697" s="409"/>
      <c r="E697" s="405"/>
      <c r="F697" s="405"/>
      <c r="G697" s="410"/>
      <c r="H697" s="411"/>
      <c r="I697" s="410"/>
      <c r="J697" s="410"/>
      <c r="K697" s="410"/>
      <c r="L697" s="410"/>
      <c r="M697" s="412"/>
      <c r="N697" s="334"/>
    </row>
    <row r="698" spans="1:14" s="347" customFormat="1">
      <c r="A698" s="63"/>
      <c r="B698" s="150"/>
      <c r="C698" s="409"/>
      <c r="D698" s="409"/>
      <c r="E698" s="405"/>
      <c r="F698" s="405"/>
      <c r="G698" s="410"/>
      <c r="H698" s="411"/>
      <c r="I698" s="410"/>
      <c r="J698" s="410"/>
      <c r="K698" s="410"/>
      <c r="L698" s="410"/>
      <c r="M698" s="412"/>
      <c r="N698" s="334"/>
    </row>
    <row r="699" spans="1:14" s="347" customFormat="1">
      <c r="A699" s="63"/>
      <c r="B699" s="150"/>
      <c r="C699" s="409"/>
      <c r="D699" s="409"/>
      <c r="E699" s="405"/>
      <c r="F699" s="405"/>
      <c r="G699" s="410"/>
      <c r="H699" s="411"/>
      <c r="I699" s="410"/>
      <c r="J699" s="410"/>
      <c r="K699" s="410"/>
      <c r="L699" s="410"/>
      <c r="M699" s="412"/>
      <c r="N699" s="334"/>
    </row>
    <row r="700" spans="1:14" s="347" customFormat="1">
      <c r="A700" s="63"/>
      <c r="B700" s="150"/>
      <c r="C700" s="409"/>
      <c r="D700" s="409"/>
      <c r="E700" s="405"/>
      <c r="F700" s="405"/>
      <c r="G700" s="410"/>
      <c r="H700" s="411"/>
      <c r="I700" s="410"/>
      <c r="J700" s="410"/>
      <c r="K700" s="410"/>
      <c r="L700" s="410"/>
      <c r="M700" s="412"/>
      <c r="N700" s="334"/>
    </row>
    <row r="701" spans="1:14" s="347" customFormat="1">
      <c r="A701" s="63"/>
      <c r="B701" s="150"/>
      <c r="C701" s="409"/>
      <c r="D701" s="409"/>
      <c r="E701" s="405"/>
      <c r="F701" s="405"/>
      <c r="G701" s="410"/>
      <c r="H701" s="411"/>
      <c r="I701" s="410"/>
      <c r="J701" s="410"/>
      <c r="K701" s="410"/>
      <c r="L701" s="410"/>
      <c r="M701" s="412"/>
      <c r="N701" s="334"/>
    </row>
    <row r="702" spans="1:14" s="347" customFormat="1">
      <c r="A702" s="63"/>
      <c r="B702" s="150"/>
      <c r="C702" s="409"/>
      <c r="D702" s="409"/>
      <c r="E702" s="405"/>
      <c r="F702" s="405"/>
      <c r="G702" s="410"/>
      <c r="H702" s="411"/>
      <c r="I702" s="410"/>
      <c r="J702" s="410"/>
      <c r="K702" s="410"/>
      <c r="L702" s="410"/>
      <c r="M702" s="412"/>
      <c r="N702" s="334"/>
    </row>
    <row r="703" spans="1:14" s="347" customFormat="1">
      <c r="A703" s="63"/>
      <c r="B703" s="150"/>
      <c r="C703" s="409"/>
      <c r="D703" s="409"/>
      <c r="E703" s="405"/>
      <c r="F703" s="405"/>
      <c r="G703" s="410"/>
      <c r="H703" s="411"/>
      <c r="I703" s="410"/>
      <c r="J703" s="410"/>
      <c r="K703" s="410"/>
      <c r="L703" s="410"/>
      <c r="M703" s="412"/>
      <c r="N703" s="334"/>
    </row>
    <row r="704" spans="1:14" s="347" customFormat="1">
      <c r="A704" s="63"/>
      <c r="B704" s="150"/>
      <c r="C704" s="409"/>
      <c r="D704" s="409"/>
      <c r="E704" s="405"/>
      <c r="F704" s="405"/>
      <c r="G704" s="410"/>
      <c r="H704" s="411"/>
      <c r="I704" s="410"/>
      <c r="J704" s="410"/>
      <c r="K704" s="410"/>
      <c r="L704" s="410"/>
      <c r="M704" s="412"/>
      <c r="N704" s="334"/>
    </row>
    <row r="705" spans="1:14" s="347" customFormat="1">
      <c r="A705" s="63"/>
      <c r="B705" s="150"/>
      <c r="C705" s="409"/>
      <c r="D705" s="409"/>
      <c r="E705" s="405"/>
      <c r="F705" s="405"/>
      <c r="G705" s="410"/>
      <c r="H705" s="411"/>
      <c r="I705" s="410"/>
      <c r="J705" s="410"/>
      <c r="K705" s="410"/>
      <c r="L705" s="410"/>
      <c r="M705" s="412"/>
      <c r="N705" s="334"/>
    </row>
    <row r="706" spans="1:14" s="347" customFormat="1">
      <c r="A706" s="63"/>
      <c r="B706" s="150"/>
      <c r="C706" s="409"/>
      <c r="D706" s="409"/>
      <c r="E706" s="405"/>
      <c r="F706" s="405"/>
      <c r="G706" s="410"/>
      <c r="H706" s="411"/>
      <c r="I706" s="410"/>
      <c r="J706" s="410"/>
      <c r="K706" s="410"/>
      <c r="L706" s="410"/>
      <c r="M706" s="412"/>
      <c r="N706" s="334"/>
    </row>
    <row r="707" spans="1:14" s="347" customFormat="1">
      <c r="A707" s="63"/>
      <c r="B707" s="150"/>
      <c r="C707" s="409"/>
      <c r="D707" s="409"/>
      <c r="E707" s="405"/>
      <c r="F707" s="405"/>
      <c r="G707" s="410"/>
      <c r="H707" s="411"/>
      <c r="I707" s="410"/>
      <c r="J707" s="410"/>
      <c r="K707" s="410"/>
      <c r="L707" s="410"/>
      <c r="M707" s="412"/>
      <c r="N707" s="334"/>
    </row>
    <row r="708" spans="1:14" s="347" customFormat="1">
      <c r="A708" s="63"/>
      <c r="B708" s="150"/>
      <c r="C708" s="409"/>
      <c r="D708" s="409"/>
      <c r="E708" s="405"/>
      <c r="F708" s="405"/>
      <c r="G708" s="410"/>
      <c r="H708" s="411"/>
      <c r="I708" s="410"/>
      <c r="J708" s="410"/>
      <c r="K708" s="410"/>
      <c r="L708" s="410"/>
      <c r="M708" s="412"/>
      <c r="N708" s="334"/>
    </row>
    <row r="709" spans="1:14" s="347" customFormat="1">
      <c r="A709" s="63"/>
      <c r="B709" s="150"/>
      <c r="C709" s="409"/>
      <c r="D709" s="409"/>
      <c r="E709" s="405"/>
      <c r="F709" s="405"/>
      <c r="G709" s="410"/>
      <c r="H709" s="411"/>
      <c r="I709" s="410"/>
      <c r="J709" s="410"/>
      <c r="K709" s="410"/>
      <c r="L709" s="410"/>
      <c r="M709" s="412"/>
      <c r="N709" s="334"/>
    </row>
    <row r="710" spans="1:14" s="347" customFormat="1">
      <c r="A710" s="63"/>
      <c r="B710" s="150"/>
      <c r="C710" s="409"/>
      <c r="D710" s="409"/>
      <c r="E710" s="405"/>
      <c r="F710" s="405"/>
      <c r="G710" s="410"/>
      <c r="H710" s="411"/>
      <c r="I710" s="410"/>
      <c r="J710" s="410"/>
      <c r="K710" s="410"/>
      <c r="L710" s="410"/>
      <c r="M710" s="412"/>
      <c r="N710" s="334"/>
    </row>
    <row r="711" spans="1:14" s="347" customFormat="1">
      <c r="A711" s="63"/>
      <c r="B711" s="150"/>
      <c r="C711" s="409"/>
      <c r="D711" s="409"/>
      <c r="E711" s="405"/>
      <c r="F711" s="405"/>
      <c r="G711" s="410"/>
      <c r="H711" s="411"/>
      <c r="I711" s="410"/>
      <c r="J711" s="410"/>
      <c r="K711" s="410"/>
      <c r="L711" s="410"/>
      <c r="M711" s="412"/>
      <c r="N711" s="334"/>
    </row>
    <row r="712" spans="1:14" s="347" customFormat="1">
      <c r="A712" s="63"/>
      <c r="B712" s="150"/>
      <c r="C712" s="409"/>
      <c r="D712" s="409"/>
      <c r="E712" s="405"/>
      <c r="F712" s="405"/>
      <c r="G712" s="410"/>
      <c r="H712" s="411"/>
      <c r="I712" s="410"/>
      <c r="J712" s="410"/>
      <c r="K712" s="410"/>
      <c r="L712" s="410"/>
      <c r="M712" s="412"/>
      <c r="N712" s="334"/>
    </row>
    <row r="713" spans="1:14" s="347" customFormat="1">
      <c r="A713" s="63"/>
      <c r="B713" s="150"/>
      <c r="C713" s="409"/>
      <c r="D713" s="409"/>
      <c r="E713" s="405"/>
      <c r="F713" s="405"/>
      <c r="G713" s="410"/>
      <c r="H713" s="411"/>
      <c r="I713" s="410"/>
      <c r="J713" s="410"/>
      <c r="K713" s="410"/>
      <c r="L713" s="410"/>
      <c r="M713" s="412"/>
      <c r="N713" s="334"/>
    </row>
    <row r="714" spans="1:14" s="347" customFormat="1">
      <c r="A714" s="63"/>
      <c r="B714" s="150"/>
      <c r="C714" s="409"/>
      <c r="D714" s="409"/>
      <c r="E714" s="405"/>
      <c r="F714" s="405"/>
      <c r="G714" s="410"/>
      <c r="H714" s="411"/>
      <c r="I714" s="410"/>
      <c r="J714" s="410"/>
      <c r="K714" s="410"/>
      <c r="L714" s="410"/>
      <c r="M714" s="412"/>
      <c r="N714" s="334"/>
    </row>
    <row r="715" spans="1:14" s="347" customFormat="1">
      <c r="A715" s="63"/>
      <c r="B715" s="150"/>
      <c r="C715" s="409"/>
      <c r="D715" s="409"/>
      <c r="E715" s="405"/>
      <c r="F715" s="405"/>
      <c r="G715" s="410"/>
      <c r="H715" s="411"/>
      <c r="I715" s="410"/>
      <c r="J715" s="410"/>
      <c r="K715" s="410"/>
      <c r="L715" s="410"/>
      <c r="M715" s="412"/>
      <c r="N715" s="334"/>
    </row>
    <row r="716" spans="1:14" s="347" customFormat="1">
      <c r="A716" s="63"/>
      <c r="B716" s="150"/>
      <c r="C716" s="409"/>
      <c r="D716" s="409"/>
      <c r="E716" s="405"/>
      <c r="F716" s="405"/>
      <c r="G716" s="410"/>
      <c r="H716" s="411"/>
      <c r="I716" s="410"/>
      <c r="J716" s="410"/>
      <c r="K716" s="410"/>
      <c r="L716" s="410"/>
      <c r="M716" s="412"/>
      <c r="N716" s="334"/>
    </row>
    <row r="717" spans="1:14" s="347" customFormat="1">
      <c r="A717" s="63"/>
      <c r="B717" s="150"/>
      <c r="C717" s="409"/>
      <c r="D717" s="409"/>
      <c r="E717" s="405"/>
      <c r="F717" s="405"/>
      <c r="G717" s="410"/>
      <c r="H717" s="411"/>
      <c r="I717" s="410"/>
      <c r="J717" s="410"/>
      <c r="K717" s="410"/>
      <c r="L717" s="410"/>
      <c r="M717" s="412"/>
      <c r="N717" s="334"/>
    </row>
    <row r="718" spans="1:14" s="347" customFormat="1">
      <c r="A718" s="63"/>
      <c r="B718" s="150"/>
      <c r="C718" s="409"/>
      <c r="D718" s="409"/>
      <c r="E718" s="405"/>
      <c r="F718" s="405"/>
      <c r="G718" s="410"/>
      <c r="H718" s="411"/>
      <c r="I718" s="410"/>
      <c r="J718" s="410"/>
      <c r="K718" s="410"/>
      <c r="L718" s="410"/>
      <c r="M718" s="412"/>
      <c r="N718" s="334"/>
    </row>
    <row r="719" spans="1:14" s="347" customFormat="1">
      <c r="A719" s="63"/>
      <c r="B719" s="150"/>
      <c r="C719" s="409"/>
      <c r="D719" s="409"/>
      <c r="E719" s="405"/>
      <c r="F719" s="405"/>
      <c r="G719" s="410"/>
      <c r="H719" s="411"/>
      <c r="I719" s="410"/>
      <c r="J719" s="410"/>
      <c r="K719" s="410"/>
      <c r="L719" s="410"/>
      <c r="M719" s="412"/>
      <c r="N719" s="334"/>
    </row>
    <row r="720" spans="1:14" s="347" customFormat="1">
      <c r="A720" s="63"/>
      <c r="B720" s="150"/>
      <c r="C720" s="409"/>
      <c r="D720" s="409"/>
      <c r="E720" s="405"/>
      <c r="F720" s="405"/>
      <c r="G720" s="410"/>
      <c r="H720" s="411"/>
      <c r="I720" s="410"/>
      <c r="J720" s="410"/>
      <c r="K720" s="410"/>
      <c r="L720" s="410"/>
      <c r="M720" s="412"/>
      <c r="N720" s="334"/>
    </row>
    <row r="721" spans="1:14" s="347" customFormat="1">
      <c r="A721" s="63"/>
      <c r="B721" s="150"/>
      <c r="C721" s="409"/>
      <c r="D721" s="409"/>
      <c r="E721" s="405"/>
      <c r="F721" s="405"/>
      <c r="G721" s="410"/>
      <c r="H721" s="411"/>
      <c r="I721" s="410"/>
      <c r="J721" s="410"/>
      <c r="K721" s="410"/>
      <c r="L721" s="410"/>
      <c r="M721" s="412"/>
      <c r="N721" s="334"/>
    </row>
    <row r="722" spans="1:14" s="347" customFormat="1">
      <c r="A722" s="63"/>
      <c r="B722" s="150"/>
      <c r="C722" s="409"/>
      <c r="D722" s="409"/>
      <c r="E722" s="405"/>
      <c r="F722" s="405"/>
      <c r="G722" s="410"/>
      <c r="H722" s="411"/>
      <c r="I722" s="410"/>
      <c r="J722" s="410"/>
      <c r="K722" s="410"/>
      <c r="L722" s="410"/>
      <c r="M722" s="412"/>
      <c r="N722" s="334"/>
    </row>
    <row r="723" spans="1:14" s="347" customFormat="1">
      <c r="A723" s="63"/>
      <c r="B723" s="150"/>
      <c r="C723" s="409"/>
      <c r="D723" s="409"/>
      <c r="E723" s="405"/>
      <c r="F723" s="405"/>
      <c r="G723" s="410"/>
      <c r="H723" s="411"/>
      <c r="I723" s="410"/>
      <c r="J723" s="410"/>
      <c r="K723" s="410"/>
      <c r="L723" s="410"/>
      <c r="M723" s="412"/>
      <c r="N723" s="334"/>
    </row>
    <row r="724" spans="1:14" s="347" customFormat="1">
      <c r="A724" s="63"/>
      <c r="B724" s="150"/>
      <c r="C724" s="409"/>
      <c r="D724" s="409"/>
      <c r="E724" s="405"/>
      <c r="F724" s="405"/>
      <c r="G724" s="410"/>
      <c r="H724" s="411"/>
      <c r="I724" s="410"/>
      <c r="J724" s="410"/>
      <c r="K724" s="410"/>
      <c r="L724" s="410"/>
      <c r="M724" s="412"/>
      <c r="N724" s="334"/>
    </row>
    <row r="725" spans="1:14" s="347" customFormat="1">
      <c r="A725" s="63"/>
      <c r="B725" s="150"/>
      <c r="C725" s="409"/>
      <c r="D725" s="409"/>
      <c r="E725" s="405"/>
      <c r="F725" s="405"/>
      <c r="G725" s="410"/>
      <c r="H725" s="411"/>
      <c r="I725" s="410"/>
      <c r="J725" s="410"/>
      <c r="K725" s="410"/>
      <c r="L725" s="410"/>
      <c r="M725" s="412"/>
      <c r="N725" s="334"/>
    </row>
    <row r="726" spans="1:14" s="347" customFormat="1">
      <c r="A726" s="63"/>
      <c r="B726" s="150"/>
      <c r="C726" s="409"/>
      <c r="D726" s="409"/>
      <c r="E726" s="405"/>
      <c r="F726" s="405"/>
      <c r="G726" s="410"/>
      <c r="H726" s="411"/>
      <c r="I726" s="410"/>
      <c r="J726" s="410"/>
      <c r="K726" s="410"/>
      <c r="L726" s="410"/>
      <c r="M726" s="412"/>
      <c r="N726" s="334"/>
    </row>
    <row r="727" spans="1:14" s="347" customFormat="1">
      <c r="A727" s="63"/>
      <c r="B727" s="150"/>
      <c r="C727" s="409"/>
      <c r="D727" s="409"/>
      <c r="E727" s="405"/>
      <c r="F727" s="405"/>
      <c r="G727" s="410"/>
      <c r="H727" s="411"/>
      <c r="I727" s="410"/>
      <c r="J727" s="410"/>
      <c r="K727" s="410"/>
      <c r="L727" s="410"/>
      <c r="M727" s="412"/>
      <c r="N727" s="334"/>
    </row>
    <row r="728" spans="1:14" s="347" customFormat="1">
      <c r="A728" s="63"/>
      <c r="B728" s="150"/>
      <c r="C728" s="409"/>
      <c r="D728" s="409"/>
      <c r="E728" s="405"/>
      <c r="F728" s="405"/>
      <c r="G728" s="410"/>
      <c r="H728" s="411"/>
      <c r="I728" s="410"/>
      <c r="J728" s="410"/>
      <c r="K728" s="410"/>
      <c r="L728" s="410"/>
      <c r="M728" s="412"/>
      <c r="N728" s="334"/>
    </row>
    <row r="729" spans="1:14" s="347" customFormat="1">
      <c r="A729" s="63"/>
      <c r="B729" s="150"/>
      <c r="C729" s="409"/>
      <c r="D729" s="409"/>
      <c r="E729" s="405"/>
      <c r="F729" s="405"/>
      <c r="G729" s="410"/>
      <c r="H729" s="411"/>
      <c r="I729" s="410"/>
      <c r="J729" s="410"/>
      <c r="K729" s="410"/>
      <c r="L729" s="410"/>
      <c r="M729" s="412"/>
      <c r="N729" s="334"/>
    </row>
    <row r="730" spans="1:14" s="347" customFormat="1">
      <c r="A730" s="63"/>
      <c r="B730" s="150"/>
      <c r="C730" s="409"/>
      <c r="D730" s="409"/>
      <c r="E730" s="405"/>
      <c r="F730" s="405"/>
      <c r="G730" s="410"/>
      <c r="H730" s="411"/>
      <c r="I730" s="410"/>
      <c r="J730" s="410"/>
      <c r="K730" s="410"/>
      <c r="L730" s="410"/>
      <c r="M730" s="412"/>
      <c r="N730" s="334"/>
    </row>
    <row r="731" spans="1:14" s="347" customFormat="1">
      <c r="A731" s="63"/>
      <c r="B731" s="150"/>
      <c r="C731" s="409"/>
      <c r="D731" s="409"/>
      <c r="E731" s="405"/>
      <c r="F731" s="405"/>
      <c r="G731" s="410"/>
      <c r="H731" s="411"/>
      <c r="I731" s="410"/>
      <c r="J731" s="410"/>
      <c r="K731" s="410"/>
      <c r="L731" s="410"/>
      <c r="M731" s="412"/>
      <c r="N731" s="334"/>
    </row>
    <row r="732" spans="1:14" s="347" customFormat="1">
      <c r="A732" s="63"/>
      <c r="B732" s="150"/>
      <c r="C732" s="409"/>
      <c r="D732" s="409"/>
      <c r="E732" s="405"/>
      <c r="F732" s="405"/>
      <c r="G732" s="410"/>
      <c r="H732" s="411"/>
      <c r="I732" s="410"/>
      <c r="J732" s="410"/>
      <c r="K732" s="410"/>
      <c r="L732" s="410"/>
      <c r="M732" s="412"/>
      <c r="N732" s="334"/>
    </row>
    <row r="733" spans="1:14" s="347" customFormat="1">
      <c r="A733" s="63"/>
      <c r="B733" s="150"/>
      <c r="C733" s="409"/>
      <c r="D733" s="409"/>
      <c r="E733" s="405"/>
      <c r="F733" s="405"/>
      <c r="G733" s="410"/>
      <c r="H733" s="411"/>
      <c r="I733" s="410"/>
      <c r="J733" s="410"/>
      <c r="K733" s="410"/>
      <c r="L733" s="410"/>
      <c r="M733" s="412"/>
      <c r="N733" s="334"/>
    </row>
    <row r="734" spans="1:14" s="347" customFormat="1">
      <c r="A734" s="63"/>
      <c r="B734" s="150"/>
      <c r="C734" s="409"/>
      <c r="D734" s="409"/>
      <c r="E734" s="405"/>
      <c r="F734" s="405"/>
      <c r="G734" s="410"/>
      <c r="H734" s="411"/>
      <c r="I734" s="410"/>
      <c r="J734" s="410"/>
      <c r="K734" s="410"/>
      <c r="L734" s="410"/>
      <c r="M734" s="412"/>
      <c r="N734" s="334"/>
    </row>
    <row r="735" spans="1:14" s="347" customFormat="1">
      <c r="A735" s="63"/>
      <c r="B735" s="150"/>
      <c r="C735" s="409"/>
      <c r="D735" s="409"/>
      <c r="E735" s="405"/>
      <c r="F735" s="405"/>
      <c r="G735" s="410"/>
      <c r="H735" s="411"/>
      <c r="I735" s="410"/>
      <c r="J735" s="410"/>
      <c r="K735" s="410"/>
      <c r="L735" s="410"/>
      <c r="M735" s="412"/>
      <c r="N735" s="334"/>
    </row>
  </sheetData>
  <sheetProtection algorithmName="SHA-512" hashValue="cykf6agpOx8OV4rMpnu/uvzNgmhiT1VoRHfgN5ajX0k39ei82y/kiMHP3rsRjLQ/4u4p6TxqtWUUUhwT98q9Jw==" saltValue="WS9TpQnEGxVridkauwKJIA==" spinCount="100000" sheet="1" objects="1" scenarios="1"/>
  <autoFilter ref="C1:D382" xr:uid="{8C56C1C8-0277-4AD6-9A01-16D0F2C8C428}">
    <filterColumn colId="0">
      <filters blank="1">
        <filter val="Insérer x _x000a_pour la sélection"/>
      </filters>
    </filterColumn>
  </autoFilter>
  <mergeCells count="1">
    <mergeCell ref="G1:I1"/>
  </mergeCells>
  <conditionalFormatting sqref="C157:D170 C1:D1 C10:D34 C3:D8 C36:D43 C45:D146 C179:D1048576 C172:D177">
    <cfRule type="containsText" dxfId="122" priority="236" operator="containsText" text="x">
      <formula>NOT(ISERROR(SEARCH("x",C1)))</formula>
    </cfRule>
  </conditionalFormatting>
  <conditionalFormatting sqref="D116:D117 D3:D8 D10:D11 D14 D17:D20 C113:D115 D41:D43 D46:D111 C260:D283 C326:D351 C353:D382 C179:D258 C173:D177">
    <cfRule type="containsText" dxfId="121" priority="234" operator="containsText" text="x">
      <formula>NOT(ISERROR(SEARCH("x",C3)))</formula>
    </cfRule>
  </conditionalFormatting>
  <conditionalFormatting sqref="E1:E34 E108:E153 E168:E170 E165 F164 E155:F155 E238:E255 E101:E104 E106 E156:E162 E195:E206 E215:E230 E257:E293 E304:E312 E295:E300 E314:E319 E37:E40 E45:E99 E172:E177 E42:E43 E325:E1048576 E179:E187">
    <cfRule type="expression" dxfId="120" priority="231">
      <formula>C1="caché"</formula>
    </cfRule>
  </conditionalFormatting>
  <conditionalFormatting sqref="F1:F14 F16:F34 F65:F85 F87:F91 F94:F97 F100:F104 F108:F111 F113:F114 F116:F117 F158:F162 F195:F199 F202:F206 F225:F230 F239:F245 F248:F255 F295:F300 F309:F311 F325:F335 F215:F222 F338:F351 F353:F362 F168:F170 F165 F303:F307 F269:F292 F106 F257:F266 F314:F319 F36:F40 F45:F63 F172:F177 F42:F43 F365:F1048576 F179">
    <cfRule type="expression" dxfId="119" priority="230">
      <formula>C1="caché"</formula>
    </cfRule>
  </conditionalFormatting>
  <conditionalFormatting sqref="F182:F187">
    <cfRule type="expression" dxfId="118" priority="227">
      <formula>D182="caché"</formula>
    </cfRule>
  </conditionalFormatting>
  <conditionalFormatting sqref="E41">
    <cfRule type="expression" dxfId="117" priority="226">
      <formula>C41="caché"</formula>
    </cfRule>
  </conditionalFormatting>
  <conditionalFormatting sqref="F41">
    <cfRule type="expression" dxfId="116" priority="225">
      <formula>C41="caché"</formula>
    </cfRule>
  </conditionalFormatting>
  <conditionalFormatting sqref="C157:D170 C1:D1 C10:D34 C3:D8 C36:D43 C45:D146 C179:D1048576 C172:D177">
    <cfRule type="cellIs" dxfId="115" priority="232" operator="equal">
      <formula>"masquer"</formula>
    </cfRule>
  </conditionalFormatting>
  <conditionalFormatting sqref="D21:D34">
    <cfRule type="cellIs" dxfId="114" priority="223" operator="equal">
      <formula>"caché"</formula>
    </cfRule>
    <cfRule type="containsText" dxfId="113" priority="224" operator="containsText" text="x">
      <formula>NOT(ISERROR(SEARCH("x",D21)))</formula>
    </cfRule>
  </conditionalFormatting>
  <conditionalFormatting sqref="D37:D40">
    <cfRule type="cellIs" dxfId="112" priority="221" operator="equal">
      <formula>"caché"</formula>
    </cfRule>
    <cfRule type="containsText" dxfId="111" priority="222" operator="containsText" text="x">
      <formula>NOT(ISERROR(SEARCH("x",D37)))</formula>
    </cfRule>
  </conditionalFormatting>
  <conditionalFormatting sqref="F15">
    <cfRule type="expression" dxfId="110" priority="220">
      <formula>C15="caché"</formula>
    </cfRule>
  </conditionalFormatting>
  <conditionalFormatting sqref="F64">
    <cfRule type="expression" dxfId="109" priority="219">
      <formula>C64="caché"</formula>
    </cfRule>
  </conditionalFormatting>
  <conditionalFormatting sqref="F86">
    <cfRule type="expression" dxfId="108" priority="218">
      <formula>C86="caché"</formula>
    </cfRule>
  </conditionalFormatting>
  <conditionalFormatting sqref="F92:F93">
    <cfRule type="expression" dxfId="107" priority="217">
      <formula>C92="caché"</formula>
    </cfRule>
  </conditionalFormatting>
  <conditionalFormatting sqref="F98:F99">
    <cfRule type="expression" dxfId="106" priority="216">
      <formula>C98="caché"</formula>
    </cfRule>
  </conditionalFormatting>
  <conditionalFormatting sqref="F139:F146">
    <cfRule type="expression" dxfId="105" priority="211">
      <formula>D139="caché"</formula>
    </cfRule>
  </conditionalFormatting>
  <conditionalFormatting sqref="E107:F107">
    <cfRule type="expression" dxfId="104" priority="215">
      <formula>C107="caché"</formula>
    </cfRule>
  </conditionalFormatting>
  <conditionalFormatting sqref="F112">
    <cfRule type="expression" dxfId="103" priority="214">
      <formula>C112="caché"</formula>
    </cfRule>
  </conditionalFormatting>
  <conditionalFormatting sqref="F115">
    <cfRule type="expression" dxfId="102" priority="213">
      <formula>D115="caché"</formula>
    </cfRule>
  </conditionalFormatting>
  <conditionalFormatting sqref="F118:F138">
    <cfRule type="expression" dxfId="101" priority="212">
      <formula>D118="caché"</formula>
    </cfRule>
  </conditionalFormatting>
  <conditionalFormatting sqref="F156:F157">
    <cfRule type="expression" dxfId="100" priority="210">
      <formula>D156="caché"</formula>
    </cfRule>
  </conditionalFormatting>
  <conditionalFormatting sqref="F166">
    <cfRule type="expression" dxfId="99" priority="208">
      <formula>#REF!="caché"</formula>
    </cfRule>
  </conditionalFormatting>
  <conditionalFormatting sqref="E164">
    <cfRule type="expression" dxfId="98" priority="209">
      <formula>C164="caché"</formula>
    </cfRule>
  </conditionalFormatting>
  <conditionalFormatting sqref="F180:F181">
    <cfRule type="expression" dxfId="97" priority="207">
      <formula>D180="caché"</formula>
    </cfRule>
  </conditionalFormatting>
  <conditionalFormatting sqref="F302">
    <cfRule type="expression" dxfId="96" priority="200">
      <formula>D302="caché"</formula>
    </cfRule>
  </conditionalFormatting>
  <conditionalFormatting sqref="F312">
    <cfRule type="expression" dxfId="95" priority="198">
      <formula>D312="caché"</formula>
    </cfRule>
  </conditionalFormatting>
  <conditionalFormatting sqref="F200:F201">
    <cfRule type="expression" dxfId="94" priority="206">
      <formula>D200="caché"</formula>
    </cfRule>
  </conditionalFormatting>
  <conditionalFormatting sqref="F223:F224">
    <cfRule type="expression" dxfId="93" priority="205">
      <formula>D223="caché"</formula>
    </cfRule>
  </conditionalFormatting>
  <conditionalFormatting sqref="F293">
    <cfRule type="expression" dxfId="92" priority="201">
      <formula>D293="caché"</formula>
    </cfRule>
  </conditionalFormatting>
  <conditionalFormatting sqref="F267:F268">
    <cfRule type="expression" dxfId="91" priority="202">
      <formula>D267="caché"</formula>
    </cfRule>
  </conditionalFormatting>
  <conditionalFormatting sqref="F238">
    <cfRule type="expression" dxfId="90" priority="204">
      <formula>D238="caché"</formula>
    </cfRule>
  </conditionalFormatting>
  <conditionalFormatting sqref="F246:F247">
    <cfRule type="expression" dxfId="89" priority="203">
      <formula>D246="caché"</formula>
    </cfRule>
  </conditionalFormatting>
  <conditionalFormatting sqref="F308">
    <cfRule type="expression" dxfId="88" priority="199">
      <formula>C308="caché"</formula>
    </cfRule>
  </conditionalFormatting>
  <conditionalFormatting sqref="F148:F153">
    <cfRule type="expression" dxfId="87" priority="194">
      <formula>D148="caché"</formula>
    </cfRule>
  </conditionalFormatting>
  <conditionalFormatting sqref="F336:F337">
    <cfRule type="expression" dxfId="86" priority="197">
      <formula>D336="caché"</formula>
    </cfRule>
  </conditionalFormatting>
  <conditionalFormatting sqref="F363:F364">
    <cfRule type="expression" dxfId="85" priority="196">
      <formula>D363="caché"</formula>
    </cfRule>
  </conditionalFormatting>
  <conditionalFormatting sqref="F147">
    <cfRule type="expression" dxfId="84" priority="195">
      <formula>D147="caché"</formula>
    </cfRule>
  </conditionalFormatting>
  <conditionalFormatting sqref="F167">
    <cfRule type="expression" dxfId="83" priority="243">
      <formula>C166="caché"</formula>
    </cfRule>
  </conditionalFormatting>
  <conditionalFormatting sqref="E192:E194 E189 F188">
    <cfRule type="expression" dxfId="82" priority="138">
      <formula>C188="caché"</formula>
    </cfRule>
  </conditionalFormatting>
  <conditionalFormatting sqref="F192:F194 F189">
    <cfRule type="expression" dxfId="81" priority="137">
      <formula>C189="caché"</formula>
    </cfRule>
  </conditionalFormatting>
  <conditionalFormatting sqref="F190">
    <cfRule type="expression" dxfId="80" priority="135">
      <formula>#REF!="caché"</formula>
    </cfRule>
  </conditionalFormatting>
  <conditionalFormatting sqref="E188">
    <cfRule type="expression" dxfId="79" priority="136">
      <formula>C188="caché"</formula>
    </cfRule>
  </conditionalFormatting>
  <conditionalFormatting sqref="F191">
    <cfRule type="expression" dxfId="78" priority="139">
      <formula>C190="caché"</formula>
    </cfRule>
  </conditionalFormatting>
  <conditionalFormatting sqref="E212:E214 E209 F208">
    <cfRule type="expression" dxfId="77" priority="133">
      <formula>C208="caché"</formula>
    </cfRule>
  </conditionalFormatting>
  <conditionalFormatting sqref="F212:F214 F209">
    <cfRule type="expression" dxfId="76" priority="132">
      <formula>C209="caché"</formula>
    </cfRule>
  </conditionalFormatting>
  <conditionalFormatting sqref="F210">
    <cfRule type="expression" dxfId="75" priority="130">
      <formula>#REF!="caché"</formula>
    </cfRule>
  </conditionalFormatting>
  <conditionalFormatting sqref="E208">
    <cfRule type="expression" dxfId="74" priority="131">
      <formula>C208="caché"</formula>
    </cfRule>
  </conditionalFormatting>
  <conditionalFormatting sqref="F211">
    <cfRule type="expression" dxfId="73" priority="134">
      <formula>C210="caché"</formula>
    </cfRule>
  </conditionalFormatting>
  <conditionalFormatting sqref="E235:E237 E232 F231">
    <cfRule type="expression" dxfId="72" priority="128">
      <formula>C231="caché"</formula>
    </cfRule>
  </conditionalFormatting>
  <conditionalFormatting sqref="F235:F237 F232">
    <cfRule type="expression" dxfId="71" priority="127">
      <formula>C232="caché"</formula>
    </cfRule>
  </conditionalFormatting>
  <conditionalFormatting sqref="F233">
    <cfRule type="expression" dxfId="70" priority="125">
      <formula>#REF!="caché"</formula>
    </cfRule>
  </conditionalFormatting>
  <conditionalFormatting sqref="E231">
    <cfRule type="expression" dxfId="69" priority="126">
      <formula>C231="caché"</formula>
    </cfRule>
  </conditionalFormatting>
  <conditionalFormatting sqref="F234">
    <cfRule type="expression" dxfId="68" priority="129">
      <formula>C233="caché"</formula>
    </cfRule>
  </conditionalFormatting>
  <conditionalFormatting sqref="E301">
    <cfRule type="expression" dxfId="67" priority="122">
      <formula>C301="caché"</formula>
    </cfRule>
  </conditionalFormatting>
  <conditionalFormatting sqref="F301">
    <cfRule type="expression" dxfId="66" priority="121">
      <formula>C301="caché"</formula>
    </cfRule>
  </conditionalFormatting>
  <conditionalFormatting sqref="E323:E324">
    <cfRule type="expression" dxfId="65" priority="118">
      <formula>C323="caché"</formula>
    </cfRule>
  </conditionalFormatting>
  <conditionalFormatting sqref="F322:F324">
    <cfRule type="expression" dxfId="64" priority="117">
      <formula>C322="caché"</formula>
    </cfRule>
  </conditionalFormatting>
  <conditionalFormatting sqref="F321">
    <cfRule type="expression" dxfId="63" priority="116">
      <formula>D321="caché"</formula>
    </cfRule>
  </conditionalFormatting>
  <conditionalFormatting sqref="E320">
    <cfRule type="expression" dxfId="62" priority="115">
      <formula>C320="caché"</formula>
    </cfRule>
  </conditionalFormatting>
  <conditionalFormatting sqref="F320">
    <cfRule type="expression" dxfId="61" priority="114">
      <formula>C320="caché"</formula>
    </cfRule>
  </conditionalFormatting>
  <conditionalFormatting sqref="F154">
    <cfRule type="expression" dxfId="60" priority="108">
      <formula>D154="caché"</formula>
    </cfRule>
  </conditionalFormatting>
  <conditionalFormatting sqref="E154">
    <cfRule type="expression" dxfId="59" priority="111">
      <formula>C154="caché"</formula>
    </cfRule>
  </conditionalFormatting>
  <conditionalFormatting sqref="D42">
    <cfRule type="cellIs" dxfId="58" priority="106" operator="equal">
      <formula>"caché"</formula>
    </cfRule>
    <cfRule type="containsText" dxfId="57" priority="107" operator="containsText" text="x">
      <formula>NOT(ISERROR(SEARCH("x",D42)))</formula>
    </cfRule>
  </conditionalFormatting>
  <conditionalFormatting sqref="D43">
    <cfRule type="cellIs" dxfId="56" priority="104" operator="equal">
      <formula>"caché"</formula>
    </cfRule>
    <cfRule type="containsText" dxfId="55" priority="105" operator="containsText" text="x">
      <formula>NOT(ISERROR(SEARCH("x",D43)))</formula>
    </cfRule>
  </conditionalFormatting>
  <conditionalFormatting sqref="N16">
    <cfRule type="expression" dxfId="54" priority="84">
      <formula>M16="caché"</formula>
    </cfRule>
  </conditionalFormatting>
  <conditionalFormatting sqref="N36">
    <cfRule type="expression" dxfId="53" priority="83">
      <formula>M36="caché"</formula>
    </cfRule>
  </conditionalFormatting>
  <conditionalFormatting sqref="N41">
    <cfRule type="expression" dxfId="52" priority="82">
      <formula>M41="caché"</formula>
    </cfRule>
  </conditionalFormatting>
  <conditionalFormatting sqref="N45">
    <cfRule type="expression" dxfId="51" priority="81">
      <formula>M45="caché"</formula>
    </cfRule>
  </conditionalFormatting>
  <conditionalFormatting sqref="N112">
    <cfRule type="expression" dxfId="50" priority="80">
      <formula>M112="caché"</formula>
    </cfRule>
  </conditionalFormatting>
  <conditionalFormatting sqref="N172">
    <cfRule type="expression" dxfId="49" priority="79">
      <formula>M172="caché"</formula>
    </cfRule>
  </conditionalFormatting>
  <conditionalFormatting sqref="N215">
    <cfRule type="expression" dxfId="48" priority="78">
      <formula>M215="caché"</formula>
    </cfRule>
  </conditionalFormatting>
  <conditionalFormatting sqref="N238">
    <cfRule type="expression" dxfId="47" priority="77">
      <formula>#REF!="caché"</formula>
    </cfRule>
  </conditionalFormatting>
  <conditionalFormatting sqref="N259">
    <cfRule type="expression" dxfId="46" priority="76">
      <formula>M259="caché"</formula>
    </cfRule>
  </conditionalFormatting>
  <conditionalFormatting sqref="N284">
    <cfRule type="expression" dxfId="45" priority="75">
      <formula>M284="caché"</formula>
    </cfRule>
  </conditionalFormatting>
  <conditionalFormatting sqref="N325">
    <cfRule type="expression" dxfId="44" priority="74">
      <formula>M325="caché"</formula>
    </cfRule>
  </conditionalFormatting>
  <conditionalFormatting sqref="N352">
    <cfRule type="expression" dxfId="43" priority="73">
      <formula>#REF!="caché"</formula>
    </cfRule>
  </conditionalFormatting>
  <conditionalFormatting sqref="E100">
    <cfRule type="expression" dxfId="42" priority="72">
      <formula>B100="caché"</formula>
    </cfRule>
  </conditionalFormatting>
  <conditionalFormatting sqref="E105">
    <cfRule type="expression" dxfId="41" priority="71">
      <formula>B105="caché"</formula>
    </cfRule>
  </conditionalFormatting>
  <conditionalFormatting sqref="F105">
    <cfRule type="expression" dxfId="40" priority="70">
      <formula>C105="caché"</formula>
    </cfRule>
  </conditionalFormatting>
  <conditionalFormatting sqref="E166:E167">
    <cfRule type="expression" dxfId="39" priority="69">
      <formula>C166="caché"</formula>
    </cfRule>
  </conditionalFormatting>
  <conditionalFormatting sqref="E163:F163">
    <cfRule type="expression" dxfId="38" priority="68">
      <formula>C163="caché"</formula>
    </cfRule>
  </conditionalFormatting>
  <conditionalFormatting sqref="E190:E191">
    <cfRule type="expression" dxfId="37" priority="67">
      <formula>C190="caché"</formula>
    </cfRule>
  </conditionalFormatting>
  <conditionalFormatting sqref="E207">
    <cfRule type="expression" dxfId="36" priority="66">
      <formula>C207="caché"</formula>
    </cfRule>
  </conditionalFormatting>
  <conditionalFormatting sqref="F207">
    <cfRule type="expression" dxfId="35" priority="65">
      <formula>C207="caché"</formula>
    </cfRule>
  </conditionalFormatting>
  <conditionalFormatting sqref="E210:E211">
    <cfRule type="expression" dxfId="34" priority="64">
      <formula>C210="caché"</formula>
    </cfRule>
  </conditionalFormatting>
  <conditionalFormatting sqref="E233:E234">
    <cfRule type="expression" dxfId="33" priority="63">
      <formula>C233="caché"</formula>
    </cfRule>
  </conditionalFormatting>
  <conditionalFormatting sqref="E256:F256">
    <cfRule type="expression" dxfId="32" priority="62">
      <formula>C256="caché"</formula>
    </cfRule>
  </conditionalFormatting>
  <conditionalFormatting sqref="E302:E303">
    <cfRule type="expression" dxfId="31" priority="61">
      <formula>C302="caché"</formula>
    </cfRule>
  </conditionalFormatting>
  <conditionalFormatting sqref="E321:E322">
    <cfRule type="expression" dxfId="30" priority="60">
      <formula>C321="caché"</formula>
    </cfRule>
  </conditionalFormatting>
  <conditionalFormatting sqref="E294">
    <cfRule type="expression" dxfId="29" priority="59">
      <formula>C294="caché"</formula>
    </cfRule>
  </conditionalFormatting>
  <conditionalFormatting sqref="F294">
    <cfRule type="expression" dxfId="28" priority="58">
      <formula>D294="caché"</formula>
    </cfRule>
  </conditionalFormatting>
  <conditionalFormatting sqref="E313">
    <cfRule type="expression" dxfId="27" priority="57">
      <formula>C313="caché"</formula>
    </cfRule>
  </conditionalFormatting>
  <conditionalFormatting sqref="F313">
    <cfRule type="expression" dxfId="26" priority="56">
      <formula>D313="caché"</formula>
    </cfRule>
  </conditionalFormatting>
  <conditionalFormatting sqref="D41">
    <cfRule type="cellIs" dxfId="25" priority="50" operator="equal">
      <formula>"caché"</formula>
    </cfRule>
    <cfRule type="containsText" dxfId="24" priority="51" operator="containsText" text="x">
      <formula>NOT(ISERROR(SEARCH("x",D41)))</formula>
    </cfRule>
  </conditionalFormatting>
  <conditionalFormatting sqref="E36">
    <cfRule type="expression" dxfId="23" priority="45">
      <formula>B36="caché"</formula>
    </cfRule>
  </conditionalFormatting>
  <conditionalFormatting sqref="C9:D9">
    <cfRule type="containsText" dxfId="22" priority="25" operator="containsText" text="x">
      <formula>NOT(ISERROR(SEARCH("x",C9)))</formula>
    </cfRule>
  </conditionalFormatting>
  <conditionalFormatting sqref="D9">
    <cfRule type="containsText" dxfId="21" priority="23" operator="containsText" text="x">
      <formula>NOT(ISERROR(SEARCH("x",D9)))</formula>
    </cfRule>
  </conditionalFormatting>
  <conditionalFormatting sqref="C9:D9">
    <cfRule type="cellIs" dxfId="20" priority="22" operator="equal">
      <formula>"masquer"</formula>
    </cfRule>
  </conditionalFormatting>
  <conditionalFormatting sqref="C2:D2">
    <cfRule type="cellIs" dxfId="19" priority="16" operator="equal">
      <formula>"x"</formula>
    </cfRule>
    <cfRule type="cellIs" dxfId="18" priority="17" operator="equal">
      <formula>"z"</formula>
    </cfRule>
    <cfRule type="cellIs" dxfId="17" priority="18" operator="equal">
      <formula>"masquer"</formula>
    </cfRule>
  </conditionalFormatting>
  <conditionalFormatting sqref="C147:D156">
    <cfRule type="containsText" dxfId="16" priority="15" operator="containsText" text="x">
      <formula>NOT(ISERROR(SEARCH("x",C147)))</formula>
    </cfRule>
  </conditionalFormatting>
  <conditionalFormatting sqref="D147:D156">
    <cfRule type="containsText" dxfId="15" priority="13" operator="containsText" text="x">
      <formula>NOT(ISERROR(SEARCH("x",D147)))</formula>
    </cfRule>
  </conditionalFormatting>
  <conditionalFormatting sqref="C147:D156">
    <cfRule type="cellIs" dxfId="14" priority="12" operator="equal">
      <formula>"masquer"</formula>
    </cfRule>
  </conditionalFormatting>
  <conditionalFormatting sqref="D285:D286">
    <cfRule type="containsText" dxfId="13" priority="11" operator="containsText" text="x">
      <formula>NOT(ISERROR(SEARCH("x",D285)))</formula>
    </cfRule>
  </conditionalFormatting>
  <conditionalFormatting sqref="D288">
    <cfRule type="containsText" dxfId="12" priority="10" operator="containsText" text="x">
      <formula>NOT(ISERROR(SEARCH("x",D288)))</formula>
    </cfRule>
  </conditionalFormatting>
  <conditionalFormatting sqref="D293">
    <cfRule type="containsText" dxfId="11" priority="9" operator="containsText" text="x">
      <formula>NOT(ISERROR(SEARCH("x",D293)))</formula>
    </cfRule>
  </conditionalFormatting>
  <conditionalFormatting sqref="D307">
    <cfRule type="containsText" dxfId="10" priority="8" operator="containsText" text="x">
      <formula>NOT(ISERROR(SEARCH("x",D307)))</formula>
    </cfRule>
  </conditionalFormatting>
  <conditionalFormatting sqref="D312">
    <cfRule type="containsText" dxfId="9" priority="7" operator="containsText" text="x">
      <formula>NOT(ISERROR(SEARCH("x",D312)))</formula>
    </cfRule>
  </conditionalFormatting>
  <conditionalFormatting sqref="C178:D178">
    <cfRule type="containsText" dxfId="8" priority="6" operator="containsText" text="x">
      <formula>NOT(ISERROR(SEARCH("x",C178)))</formula>
    </cfRule>
  </conditionalFormatting>
  <conditionalFormatting sqref="C178:D178">
    <cfRule type="containsText" dxfId="7" priority="4" operator="containsText" text="x">
      <formula>NOT(ISERROR(SEARCH("x",C178)))</formula>
    </cfRule>
  </conditionalFormatting>
  <conditionalFormatting sqref="E178">
    <cfRule type="expression" dxfId="6" priority="2">
      <formula>C178="caché"</formula>
    </cfRule>
  </conditionalFormatting>
  <conditionalFormatting sqref="F178">
    <cfRule type="expression" dxfId="5" priority="1">
      <formula>C178="caché"</formula>
    </cfRule>
  </conditionalFormatting>
  <conditionalFormatting sqref="C178:D178">
    <cfRule type="cellIs" dxfId="4" priority="3" operator="equal">
      <formula>"masquer"</formula>
    </cfRule>
  </conditionalFormatting>
  <printOptions horizontalCentered="1"/>
  <pageMargins left="0" right="0" top="0.19685039370078741" bottom="0.19685039370078741" header="0.11811023622047245" footer="0.11811023622047245"/>
  <pageSetup paperSize="9" orientation="portrait" horizontalDpi="1200" verticalDpi="1200" r:id="rId1"/>
  <headerFooter>
    <oddFooter>&amp;C&amp;"Calibri,Normal"&amp;8&amp;P/&amp;N</oddFooter>
  </headerFooter>
  <extLst>
    <ext xmlns:x14="http://schemas.microsoft.com/office/spreadsheetml/2009/9/main" uri="{78C0D931-6437-407d-A8EE-F0AAD7539E65}">
      <x14:conditionalFormattings>
        <x14:conditionalFormatting xmlns:xm="http://schemas.microsoft.com/office/excel/2006/main">
          <x14:cfRule type="containsText" priority="235" operator="containsText" id="{2121FEC8-0E53-4259-B775-3E1025F8897A}">
            <xm:f>NOT(ISERROR(SEARCH("+",C1)))</xm:f>
            <xm:f>"+"</xm:f>
            <x14:dxf>
              <fill>
                <patternFill patternType="lightDown">
                  <fgColor theme="6" tint="-0.24994659260841701"/>
                  <bgColor theme="6" tint="0.39994506668294322"/>
                </patternFill>
              </fill>
            </x14:dxf>
          </x14:cfRule>
          <xm:sqref>C157:D170 C1:D1 C10:D34 C3:D8 C36:D43 C45:D146 C179:D1048576 C172:D177</xm:sqref>
        </x14:conditionalFormatting>
        <x14:conditionalFormatting xmlns:xm="http://schemas.microsoft.com/office/excel/2006/main">
          <x14:cfRule type="containsText" priority="24" operator="containsText" id="{E7639CE6-AE0D-4C20-A18A-2DE718256B40}">
            <xm:f>NOT(ISERROR(SEARCH("+",C9)))</xm:f>
            <xm:f>"+"</xm:f>
            <x14:dxf>
              <fill>
                <patternFill patternType="lightDown">
                  <fgColor theme="6" tint="-0.24994659260841701"/>
                  <bgColor theme="6" tint="0.39994506668294322"/>
                </patternFill>
              </fill>
            </x14:dxf>
          </x14:cfRule>
          <xm:sqref>C9:D9</xm:sqref>
        </x14:conditionalFormatting>
        <x14:conditionalFormatting xmlns:xm="http://schemas.microsoft.com/office/excel/2006/main">
          <x14:cfRule type="containsText" priority="14" operator="containsText" id="{A712807F-42AE-4B17-9817-284BBFA7ACB4}">
            <xm:f>NOT(ISERROR(SEARCH("+",C147)))</xm:f>
            <xm:f>"+"</xm:f>
            <x14:dxf>
              <fill>
                <patternFill patternType="lightDown">
                  <fgColor theme="6" tint="-0.24994659260841701"/>
                  <bgColor theme="6" tint="0.39994506668294322"/>
                </patternFill>
              </fill>
            </x14:dxf>
          </x14:cfRule>
          <xm:sqref>C147:D156</xm:sqref>
        </x14:conditionalFormatting>
        <x14:conditionalFormatting xmlns:xm="http://schemas.microsoft.com/office/excel/2006/main">
          <x14:cfRule type="containsText" priority="5" operator="containsText" id="{6733132F-15CB-4999-BC82-4B755C87F935}">
            <xm:f>NOT(ISERROR(SEARCH("+",C178)))</xm:f>
            <xm:f>"+"</xm:f>
            <x14:dxf>
              <fill>
                <patternFill patternType="lightDown">
                  <fgColor theme="6" tint="-0.24994659260841701"/>
                  <bgColor theme="6" tint="0.39994506668294322"/>
                </patternFill>
              </fill>
            </x14:dxf>
          </x14:cfRule>
          <xm:sqref>C178:D178</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98023-8A35-47CD-966D-D10815BE7FD3}">
  <sheetPr codeName="Feuil15"/>
  <dimension ref="A1"/>
  <sheetViews>
    <sheetView workbookViewId="0">
      <selection activeCell="D7" sqref="A1:XFD1048576"/>
    </sheetView>
  </sheetViews>
  <sheetFormatPr baseColWidth="10" defaultRowHeight="12.75"/>
  <sheetData>
    <row r="1" spans="1:1" ht="18">
      <c r="A1" s="161" t="s">
        <v>5145</v>
      </c>
    </row>
  </sheetData>
  <sheetProtection algorithmName="SHA-512" hashValue="NFoTAct9xmLghgyLFvEQ5Fa1VeJ+g5UVSQaBumwnHv9S2OR1RnF5VMIpHuDOGcocw/CxFEZuTsbMOEv5KUqXyA==" saltValue="+4Psn2H0O3mey8exmvrFMg=="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
    <tabColor indexed="10"/>
  </sheetPr>
  <dimension ref="A1:I30"/>
  <sheetViews>
    <sheetView workbookViewId="0">
      <selection activeCell="D10" sqref="D10"/>
    </sheetView>
  </sheetViews>
  <sheetFormatPr baseColWidth="10" defaultColWidth="11.42578125" defaultRowHeight="12.75"/>
  <cols>
    <col min="1" max="1" width="13.5703125" style="2" bestFit="1" customWidth="1"/>
    <col min="2" max="16384" width="11.42578125" style="2"/>
  </cols>
  <sheetData>
    <row r="1" spans="1:5">
      <c r="A1" s="1" t="s">
        <v>248</v>
      </c>
      <c r="B1" s="1" t="s">
        <v>249</v>
      </c>
      <c r="C1" s="1" t="s">
        <v>250</v>
      </c>
    </row>
    <row r="2" spans="1:5">
      <c r="A2" s="2" t="s">
        <v>1507</v>
      </c>
      <c r="B2" s="34" t="s">
        <v>695</v>
      </c>
      <c r="C2" s="2" t="s">
        <v>259</v>
      </c>
    </row>
    <row r="3" spans="1:5">
      <c r="A3" s="2" t="s">
        <v>1506</v>
      </c>
      <c r="B3" s="16" t="s">
        <v>256</v>
      </c>
      <c r="C3" s="2" t="s">
        <v>258</v>
      </c>
    </row>
    <row r="4" spans="1:5" ht="15.75">
      <c r="A4" s="2" t="s">
        <v>1505</v>
      </c>
      <c r="B4" s="35" t="s">
        <v>693</v>
      </c>
      <c r="C4" s="2" t="s">
        <v>257</v>
      </c>
    </row>
    <row r="5" spans="1:5" ht="15.75">
      <c r="A5" s="2" t="s">
        <v>1504</v>
      </c>
      <c r="B5" s="17" t="s">
        <v>694</v>
      </c>
      <c r="C5" s="2" t="s">
        <v>1110</v>
      </c>
    </row>
    <row r="6" spans="1:5" ht="15.75">
      <c r="A6" s="2" t="s">
        <v>1503</v>
      </c>
      <c r="B6" s="17" t="s">
        <v>976</v>
      </c>
      <c r="C6" s="2" t="s">
        <v>1109</v>
      </c>
    </row>
    <row r="7" spans="1:5" ht="15.75">
      <c r="A7" s="2" t="s">
        <v>482</v>
      </c>
      <c r="B7" s="16" t="s">
        <v>251</v>
      </c>
      <c r="C7" s="2" t="s">
        <v>252</v>
      </c>
      <c r="E7" s="15"/>
    </row>
    <row r="8" spans="1:5" ht="15.75">
      <c r="A8" s="2" t="s">
        <v>253</v>
      </c>
      <c r="B8" s="18" t="s">
        <v>254</v>
      </c>
      <c r="C8" s="2" t="s">
        <v>255</v>
      </c>
      <c r="E8" s="15"/>
    </row>
    <row r="9" spans="1:5" ht="15.75">
      <c r="A9" s="2" t="s">
        <v>1508</v>
      </c>
      <c r="B9" s="17" t="s">
        <v>694</v>
      </c>
      <c r="C9" s="2" t="s">
        <v>1117</v>
      </c>
    </row>
    <row r="10" spans="1:5" ht="15.75">
      <c r="A10" s="2" t="s">
        <v>1509</v>
      </c>
      <c r="B10" s="17" t="s">
        <v>976</v>
      </c>
      <c r="C10" s="2" t="s">
        <v>1118</v>
      </c>
    </row>
    <row r="30" spans="9:9">
      <c r="I30" s="33"/>
    </row>
  </sheetData>
  <sheetProtection algorithmName="SHA-512" hashValue="IDc0h5+EXhN50Hc2NrvSSN2FBxVJUfB37uHKxY7wcswtva4q919yJ+eF3bdDtDNTM9lqEqkJhggZMENo5ftQ9A==" saltValue="hU8X4Fzw2MOU6TekX1cYzA==" spinCount="100000" sheet="1" objects="1" scenarios="1"/>
  <autoFilter ref="A1:C1" xr:uid="{00000000-0009-0000-0000-00000C000000}"/>
  <sortState xmlns:xlrd2="http://schemas.microsoft.com/office/spreadsheetml/2017/richdata2" ref="A2:C9">
    <sortCondition ref="A2:A9"/>
  </sortState>
  <pageMargins left="0.78740157499999996" right="0.78740157499999996" top="0.984251969" bottom="0.984251969" header="0.4921259845" footer="0.492125984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B985-5BD5-41C9-9ED3-B263986E2017}">
  <sheetPr codeName="Feuil3"/>
  <dimension ref="A7:N20"/>
  <sheetViews>
    <sheetView showGridLines="0" tabSelected="1" workbookViewId="0">
      <selection activeCell="B7" sqref="B7:J7"/>
    </sheetView>
  </sheetViews>
  <sheetFormatPr baseColWidth="10" defaultRowHeight="12.75"/>
  <cols>
    <col min="1" max="1" width="11.5703125" style="468" customWidth="1"/>
    <col min="2" max="12" width="11.5703125" customWidth="1"/>
  </cols>
  <sheetData>
    <row r="7" spans="1:14">
      <c r="B7" s="589" t="s">
        <v>4170</v>
      </c>
      <c r="C7" s="589"/>
      <c r="D7" s="589"/>
      <c r="E7" s="589"/>
      <c r="F7" s="589"/>
      <c r="G7" s="589"/>
      <c r="H7" s="589"/>
      <c r="I7" s="589"/>
      <c r="J7" s="589"/>
    </row>
    <row r="8" spans="1:14" ht="15">
      <c r="B8" s="482"/>
      <c r="C8" s="483"/>
      <c r="D8" s="483"/>
      <c r="E8" s="483"/>
      <c r="F8" s="483"/>
      <c r="G8" s="483"/>
      <c r="H8" s="483"/>
      <c r="I8" s="483"/>
      <c r="J8" s="483"/>
      <c r="K8" s="483"/>
      <c r="L8" s="483"/>
    </row>
    <row r="9" spans="1:14" ht="14.25">
      <c r="B9" s="588" t="s">
        <v>4161</v>
      </c>
      <c r="C9" s="588"/>
      <c r="D9" s="588"/>
      <c r="E9" s="588"/>
      <c r="F9" s="588"/>
      <c r="G9" s="588"/>
      <c r="H9" s="588"/>
      <c r="I9" s="588"/>
      <c r="J9" s="588"/>
      <c r="K9" s="484"/>
      <c r="L9" s="484"/>
    </row>
    <row r="10" spans="1:14" ht="13.9" customHeight="1">
      <c r="A10" s="481"/>
      <c r="B10" s="588" t="s">
        <v>4162</v>
      </c>
      <c r="C10" s="588"/>
      <c r="D10" s="588"/>
      <c r="E10" s="588"/>
      <c r="F10" s="588"/>
      <c r="G10" s="588"/>
      <c r="H10" s="588"/>
      <c r="I10" s="588"/>
      <c r="J10" s="588"/>
      <c r="K10" s="485"/>
      <c r="L10" s="485"/>
      <c r="M10" s="587"/>
      <c r="N10" s="587"/>
    </row>
    <row r="11" spans="1:14" ht="15" customHeight="1">
      <c r="B11" s="588" t="s">
        <v>4163</v>
      </c>
      <c r="C11" s="588"/>
      <c r="D11" s="588"/>
      <c r="E11" s="588"/>
      <c r="F11" s="588"/>
      <c r="G11" s="588"/>
      <c r="H11" s="588"/>
      <c r="I11" s="588"/>
      <c r="J11" s="588"/>
      <c r="K11" s="485"/>
      <c r="L11" s="485"/>
    </row>
    <row r="12" spans="1:14" ht="14.25">
      <c r="B12" s="588" t="s">
        <v>4164</v>
      </c>
      <c r="C12" s="588"/>
      <c r="D12" s="588"/>
      <c r="E12" s="588"/>
      <c r="F12" s="588"/>
      <c r="G12" s="588"/>
      <c r="H12" s="588"/>
      <c r="I12" s="588"/>
      <c r="J12" s="588"/>
      <c r="K12" s="483"/>
      <c r="L12" s="483"/>
    </row>
    <row r="13" spans="1:14" ht="15">
      <c r="A13" s="470"/>
      <c r="B13" s="588" t="s">
        <v>4547</v>
      </c>
      <c r="C13" s="588"/>
      <c r="D13" s="588"/>
      <c r="E13" s="588"/>
      <c r="F13" s="588"/>
      <c r="G13" s="588"/>
      <c r="H13" s="588"/>
      <c r="I13" s="588"/>
      <c r="J13" s="588"/>
      <c r="K13" s="483"/>
      <c r="L13" s="483"/>
    </row>
    <row r="14" spans="1:14" ht="15">
      <c r="A14" s="470"/>
      <c r="B14" s="588" t="s">
        <v>4165</v>
      </c>
      <c r="C14" s="588"/>
      <c r="D14" s="588"/>
      <c r="E14" s="588"/>
      <c r="F14" s="588"/>
      <c r="G14" s="588"/>
      <c r="H14" s="588"/>
      <c r="I14" s="588"/>
      <c r="J14" s="588"/>
      <c r="K14" s="483"/>
      <c r="L14" s="483"/>
    </row>
    <row r="15" spans="1:14" ht="15">
      <c r="A15" s="470"/>
      <c r="B15" s="588" t="s">
        <v>4166</v>
      </c>
      <c r="C15" s="588"/>
      <c r="D15" s="588"/>
      <c r="E15" s="588"/>
      <c r="F15" s="588"/>
      <c r="G15" s="588"/>
      <c r="H15" s="588"/>
      <c r="I15" s="588"/>
      <c r="J15" s="588"/>
      <c r="K15" s="483"/>
      <c r="L15" s="483"/>
    </row>
    <row r="16" spans="1:14" ht="15">
      <c r="A16" s="470"/>
      <c r="B16" s="588" t="s">
        <v>4167</v>
      </c>
      <c r="C16" s="588"/>
      <c r="D16" s="588"/>
      <c r="E16" s="588"/>
      <c r="F16" s="588"/>
      <c r="G16" s="588"/>
      <c r="H16" s="588"/>
      <c r="I16" s="588"/>
      <c r="J16" s="588"/>
      <c r="K16" s="483"/>
      <c r="L16" s="483"/>
    </row>
    <row r="17" spans="1:12" ht="15">
      <c r="A17" s="470"/>
      <c r="B17" s="588" t="s">
        <v>4168</v>
      </c>
      <c r="C17" s="588"/>
      <c r="D17" s="588"/>
      <c r="E17" s="588"/>
      <c r="F17" s="588"/>
      <c r="G17" s="588"/>
      <c r="H17" s="588"/>
      <c r="I17" s="588"/>
      <c r="J17" s="588"/>
      <c r="K17" s="483"/>
      <c r="L17" s="483"/>
    </row>
    <row r="18" spans="1:12" ht="15">
      <c r="A18" s="470"/>
      <c r="B18" s="588" t="s">
        <v>4169</v>
      </c>
      <c r="C18" s="588"/>
      <c r="D18" s="588"/>
      <c r="E18" s="588"/>
      <c r="F18" s="588"/>
      <c r="G18" s="588"/>
      <c r="H18" s="588"/>
      <c r="I18" s="588"/>
      <c r="J18" s="588"/>
      <c r="K18" s="483"/>
      <c r="L18" s="483"/>
    </row>
    <row r="19" spans="1:12" ht="15">
      <c r="A19" s="470"/>
      <c r="B19" s="588"/>
      <c r="C19" s="588"/>
      <c r="D19" s="588"/>
      <c r="E19" s="588"/>
      <c r="F19" s="588"/>
      <c r="G19" s="588"/>
      <c r="H19" s="588"/>
      <c r="I19" s="588"/>
      <c r="J19" s="588"/>
      <c r="K19" s="483"/>
      <c r="L19" s="483"/>
    </row>
    <row r="20" spans="1:12">
      <c r="B20" s="480"/>
      <c r="C20" s="480"/>
      <c r="D20" s="480"/>
      <c r="E20" s="480"/>
      <c r="F20" s="480"/>
      <c r="G20" s="480"/>
      <c r="H20" s="480"/>
    </row>
  </sheetData>
  <sheetProtection algorithmName="SHA-512" hashValue="ClDNPS6jqcO3NFL6kyucm+Omhgz49KsSaVwuA/wjHwUbCBRuB3EKw1tIDAUw34gWDGF+Eu7p9tKHfEdbIWHXSQ==" saltValue="u65LyM2zU7aq4U0tprRhzw==" spinCount="100000" sheet="1" objects="1" scenarios="1"/>
  <mergeCells count="13">
    <mergeCell ref="B18:J18"/>
    <mergeCell ref="B19:J19"/>
    <mergeCell ref="B12:J12"/>
    <mergeCell ref="B13:J13"/>
    <mergeCell ref="B14:J14"/>
    <mergeCell ref="B15:J15"/>
    <mergeCell ref="B16:J16"/>
    <mergeCell ref="M10:N10"/>
    <mergeCell ref="B17:J17"/>
    <mergeCell ref="B7:J7"/>
    <mergeCell ref="B10:J10"/>
    <mergeCell ref="B9:J9"/>
    <mergeCell ref="B11:J11"/>
  </mergeCells>
  <hyperlinks>
    <hyperlink ref="B10" location="_2_!A1" display="Données de santé recueillies régulièrement, Echelles de santé, de qualité de vie (Auto-questionnaire)" xr:uid="{24BCC0E1-B1FC-4B09-920B-4B1DB2B1EBD0}"/>
    <hyperlink ref="B9" location="_1_!A1" display="Habitudes de vie / Comportements (Auto-questionnaire)" xr:uid="{693024EB-EE93-413F-B282-8AAF1E149442}"/>
    <hyperlink ref="B12" location="_4_!A1" display="_4_ Données socio-démographie, Vie sociale (Auto-questionnaire)" xr:uid="{BFF80DFD-7B63-4C9A-909D-8E12346B9F19}"/>
    <hyperlink ref="B13" location="_5_!A1" display="_5_ Données socio-économiques (Auto-questionnaire)" xr:uid="{B4850DE4-0BB0-48A7-9E93-595DE9493F56}"/>
    <hyperlink ref="B14" location="_6_!A1" display="_5_ Données liées à l'âge, à la santé des femmes (Auto-questionnaire)" xr:uid="{FA536FC5-3477-41D3-8B1B-AE4915081C29}"/>
    <hyperlink ref="B15" location="_7_!A1" display="_6_ Données environnementales (Auto-questionnaire)" xr:uid="{EBA95B4D-AE68-4A9E-9383-B6B4D8DD4F7B}"/>
    <hyperlink ref="B16" location="_8_!A1" display="_7_ Données de santé (renseignées lors d'un examen de santé de suivi) (Auto-questionnaire)" xr:uid="{F2CC4009-3391-4AD2-98E8-0F9E259B1A98}"/>
    <hyperlink ref="B17" location="_9_!A1" display="_8_ Données paracliniques et administratives (recueillies lors d'un examen de santé)" xr:uid="{78242FD8-AEC4-402E-AEA7-9FE5B84E31BE}"/>
    <hyperlink ref="B18" location="_10_!A1" display="_9_ Tests fonctionnels cognitifs et physiques (recueillies lors d'un examen de santé)" xr:uid="{7A36FF31-5D26-4D7B-8203-3C0E76FDF542}"/>
    <hyperlink ref="B11" location="_3_!A1" display="Données de santé sur des thématiques spécifiques (Auto-questionnaire)" xr:uid="{AE72064E-E854-4586-A3C3-CC249A072A95}"/>
    <hyperlink ref="B13:J13" location="_5_!A1" display="_5_ Données socio-économiques et professionnelles  (Auto-questionnaire)" xr:uid="{A8D24202-3D65-4846-9D9A-6EDC8F8D634D}"/>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D188C-B639-4F49-8A70-63A9AE5F7996}">
  <sheetPr codeName="Feuil4"/>
  <dimension ref="A4:J18"/>
  <sheetViews>
    <sheetView showGridLines="0" workbookViewId="0">
      <selection activeCell="B7" sqref="B7:I7"/>
    </sheetView>
  </sheetViews>
  <sheetFormatPr baseColWidth="10" defaultRowHeight="12.75"/>
  <cols>
    <col min="1" max="1" width="12.140625" customWidth="1"/>
    <col min="2" max="2" width="11.5703125" customWidth="1"/>
  </cols>
  <sheetData>
    <row r="4" spans="1:10">
      <c r="A4" s="490"/>
    </row>
    <row r="5" spans="1:10">
      <c r="A5" s="490"/>
    </row>
    <row r="6" spans="1:10">
      <c r="C6" s="491"/>
      <c r="D6" s="491"/>
      <c r="E6" s="491"/>
      <c r="F6" s="491"/>
      <c r="G6" s="491"/>
      <c r="H6" s="491"/>
      <c r="I6" s="491"/>
    </row>
    <row r="7" spans="1:10" ht="15">
      <c r="A7" s="492"/>
      <c r="B7" s="592" t="s">
        <v>4239</v>
      </c>
      <c r="C7" s="592"/>
      <c r="D7" s="592"/>
      <c r="E7" s="592"/>
      <c r="F7" s="592"/>
      <c r="G7" s="592"/>
      <c r="H7" s="592"/>
      <c r="I7" s="592"/>
    </row>
    <row r="8" spans="1:10" ht="15">
      <c r="A8" s="492"/>
      <c r="B8" s="469"/>
    </row>
    <row r="9" spans="1:10" ht="14.25">
      <c r="B9" s="590" t="s">
        <v>4240</v>
      </c>
      <c r="C9" s="590"/>
      <c r="D9" s="590"/>
      <c r="E9" s="590"/>
      <c r="F9" s="590"/>
      <c r="G9" s="590"/>
      <c r="H9" s="590"/>
      <c r="I9" s="590"/>
      <c r="J9" s="590"/>
    </row>
    <row r="10" spans="1:10" ht="14.25">
      <c r="B10" s="590" t="s">
        <v>4241</v>
      </c>
      <c r="C10" s="590"/>
      <c r="D10" s="590"/>
      <c r="E10" s="590"/>
      <c r="F10" s="590"/>
      <c r="G10" s="590"/>
      <c r="H10" s="590"/>
      <c r="I10" s="590"/>
      <c r="J10" s="590"/>
    </row>
    <row r="11" spans="1:10" ht="14.25">
      <c r="B11" s="590" t="s">
        <v>4242</v>
      </c>
      <c r="C11" s="590"/>
      <c r="D11" s="590"/>
      <c r="E11" s="590"/>
      <c r="F11" s="590"/>
      <c r="G11" s="590"/>
      <c r="H11" s="590"/>
      <c r="I11" s="590"/>
      <c r="J11" s="590"/>
    </row>
    <row r="12" spans="1:10" ht="14.25">
      <c r="B12" s="590" t="s">
        <v>4243</v>
      </c>
      <c r="C12" s="590"/>
      <c r="D12" s="590"/>
      <c r="E12" s="590"/>
      <c r="F12" s="590"/>
      <c r="G12" s="590"/>
      <c r="H12" s="590"/>
      <c r="I12" s="590"/>
      <c r="J12" s="590"/>
    </row>
    <row r="13" spans="1:10" ht="14.25">
      <c r="B13" s="590" t="s">
        <v>4244</v>
      </c>
      <c r="C13" s="590"/>
      <c r="D13" s="590"/>
      <c r="E13" s="590"/>
      <c r="F13" s="590"/>
      <c r="G13" s="590"/>
      <c r="H13" s="590"/>
      <c r="I13" s="590"/>
      <c r="J13" s="590"/>
    </row>
    <row r="14" spans="1:10" ht="14.25">
      <c r="B14" s="590" t="s">
        <v>4245</v>
      </c>
      <c r="C14" s="590"/>
      <c r="D14" s="590"/>
      <c r="E14" s="590"/>
      <c r="F14" s="590"/>
      <c r="G14" s="590"/>
      <c r="H14" s="590"/>
      <c r="I14" s="590"/>
      <c r="J14" s="590"/>
    </row>
    <row r="15" spans="1:10" ht="14.25">
      <c r="B15" s="590" t="s">
        <v>4246</v>
      </c>
      <c r="C15" s="590"/>
      <c r="D15" s="590"/>
      <c r="E15" s="590"/>
      <c r="F15" s="590"/>
      <c r="G15" s="590"/>
      <c r="H15" s="590"/>
      <c r="I15" s="590"/>
      <c r="J15" s="590"/>
    </row>
    <row r="16" spans="1:10" ht="14.25">
      <c r="B16" s="591" t="s">
        <v>4247</v>
      </c>
      <c r="C16" s="591"/>
      <c r="D16" s="591"/>
      <c r="E16" s="591"/>
      <c r="F16" s="591"/>
      <c r="G16" s="591"/>
      <c r="H16" s="591"/>
      <c r="I16" s="591"/>
      <c r="J16" s="591"/>
    </row>
    <row r="17" spans="2:10" ht="14.25">
      <c r="B17" s="590" t="s">
        <v>4248</v>
      </c>
      <c r="C17" s="590"/>
      <c r="D17" s="590"/>
      <c r="E17" s="590"/>
      <c r="F17" s="590"/>
      <c r="G17" s="590"/>
      <c r="H17" s="590"/>
      <c r="I17" s="590"/>
      <c r="J17" s="590"/>
    </row>
    <row r="18" spans="2:10" ht="14.25">
      <c r="B18" s="590" t="s">
        <v>4249</v>
      </c>
      <c r="C18" s="590"/>
      <c r="D18" s="590"/>
      <c r="E18" s="590"/>
      <c r="F18" s="590"/>
      <c r="G18" s="590"/>
      <c r="H18" s="590"/>
      <c r="I18" s="590"/>
      <c r="J18" s="590"/>
    </row>
  </sheetData>
  <sheetProtection algorithmName="SHA-512" hashValue="U91hlIjTVNzfcKyIn5sWLwNl5rdPF2v4blJ5MxLdnwHwBSTBoM3CeuXZWdR58X+X0X8W/iOftZpSftLFK+1UwQ==" saltValue="hVyxvrWNeipSbH27epTdDw==" spinCount="100000" sheet="1" objects="1" scenarios="1"/>
  <mergeCells count="11">
    <mergeCell ref="B13:J13"/>
    <mergeCell ref="B7:I7"/>
    <mergeCell ref="B9:J9"/>
    <mergeCell ref="B10:J10"/>
    <mergeCell ref="B11:J11"/>
    <mergeCell ref="B12:J12"/>
    <mergeCell ref="B14:J14"/>
    <mergeCell ref="B15:J15"/>
    <mergeCell ref="B16:J16"/>
    <mergeCell ref="B17:J17"/>
    <mergeCell ref="B18:J18"/>
  </mergeCells>
  <hyperlinks>
    <hyperlink ref="B9" location="_1_!A1" display="_1_ Lifestyle / Behaviours (Self-administered questionnaire)" xr:uid="{9D2A080E-C209-4FE8-B5DE-C645F9319B0A}"/>
    <hyperlink ref="B10" location="_2_!A1" display="_2_ Regularly collected health data, Health scales, Quality of life scales (Self-administered questionnaire)" xr:uid="{EC4333B6-5863-41B2-AF99-93F2DE3CF59C}"/>
    <hyperlink ref="B11" location="_3_!A1" display="_3_ Health data on specific themes (Self-administered questionnaire)" xr:uid="{E3E69C34-37A3-4D01-8A33-7B001A49FE48}"/>
    <hyperlink ref="B12" location="_4_!A1" display="_4_ Socio-demographic data, Social life (Self-administered questionnaire)" xr:uid="{D4466EF7-52D7-4AE1-9803-C51E86BE233A}"/>
    <hyperlink ref="B13" location="_5_!A1" display="_5_ Socio-economic data (Self-administered questionnaire)" xr:uid="{957877F3-DCF2-4959-A18A-FE1D598EA47C}"/>
    <hyperlink ref="B14" location="_6_!A1" display="_6_ Data related to age, women's health (Self-administered questionnaire)" xr:uid="{E2645D01-CE31-4789-A127-C9309E44BE73}"/>
    <hyperlink ref="B15" location="_7_!A1" display="_7_ Environmental data (Self-administered questionnaire)" xr:uid="{39CD5249-C277-4941-820F-27595AF2192E}"/>
    <hyperlink ref="B16" location="_8_!A1" display="_8_ Health data (filled in during a follow-up health examination) (Self-questionnaire)" xr:uid="{2300F4CC-5232-4B0C-879A-A0BAC1C9659A}"/>
    <hyperlink ref="B17" location="_9_!A1" display="_9_ Paraclinical and administrative data (collected during a health examination)" xr:uid="{AD8F73AD-228F-4142-B76F-C7EB948EB8BB}"/>
    <hyperlink ref="B18" location="_10_!A1" display="_10_ Cognitive and physical functional tests (collected during a health examination)" xr:uid="{AD8ADB4F-D2D4-497A-A303-E76E215C48CD}"/>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tabColor theme="8" tint="-0.499984740745262"/>
    <pageSetUpPr fitToPage="1"/>
  </sheetPr>
  <dimension ref="A1:AS364"/>
  <sheetViews>
    <sheetView showGridLines="0" zoomScaleNormal="100" zoomScaleSheetLayoutView="100" workbookViewId="0">
      <pane ySplit="2" topLeftCell="A108" activePane="bottomLeft" state="frozen"/>
      <selection activeCell="O22" sqref="O22"/>
      <selection pane="bottomLeft" sqref="A1:XFD1048576"/>
    </sheetView>
  </sheetViews>
  <sheetFormatPr baseColWidth="10" defaultColWidth="11.42578125" defaultRowHeight="12.75"/>
  <cols>
    <col min="1" max="1" width="4.28515625" style="188" hidden="1" customWidth="1"/>
    <col min="2" max="2" width="3.140625" style="249" hidden="1" customWidth="1"/>
    <col min="3" max="3" width="9.42578125" style="85" hidden="1" customWidth="1"/>
    <col min="4" max="4" width="12.85546875" style="85" hidden="1" customWidth="1"/>
    <col min="5" max="5" width="71.7109375" style="197" bestFit="1" customWidth="1"/>
    <col min="6" max="6" width="71.5703125" style="197" hidden="1" customWidth="1"/>
    <col min="7" max="7" width="79.140625" style="190" hidden="1" customWidth="1"/>
    <col min="8" max="8" width="7" style="190" hidden="1" customWidth="1"/>
    <col min="9" max="9" width="165.7109375" style="190" hidden="1" customWidth="1"/>
    <col min="10" max="10" width="16.28515625" style="190" hidden="1" customWidth="1"/>
    <col min="11" max="11" width="11.85546875" style="10" bestFit="1" customWidth="1"/>
    <col min="12" max="12" width="11.85546875" style="8" bestFit="1" customWidth="1"/>
    <col min="13" max="13" width="9.5703125" style="10" bestFit="1" customWidth="1"/>
    <col min="14" max="14" width="9.5703125" style="8" bestFit="1" customWidth="1"/>
    <col min="15" max="15" width="11.85546875" style="10" bestFit="1" customWidth="1"/>
    <col min="16" max="16" width="11.85546875" style="8" bestFit="1" customWidth="1"/>
    <col min="17" max="17" width="9.5703125" style="10" bestFit="1" customWidth="1"/>
    <col min="18" max="18" width="9.5703125" style="8" bestFit="1" customWidth="1"/>
    <col min="19" max="19" width="9.5703125" style="24" bestFit="1" customWidth="1"/>
    <col min="20" max="20" width="9.5703125" style="8" bestFit="1" customWidth="1"/>
    <col min="21" max="21" width="9.5703125" style="73" bestFit="1" customWidth="1"/>
    <col min="22" max="22" width="9.5703125" style="8" bestFit="1" customWidth="1"/>
    <col min="23" max="23" width="9.5703125" style="24" bestFit="1" customWidth="1"/>
    <col min="24" max="45" width="11.42578125" style="73"/>
    <col min="46" max="16384" width="11.42578125" style="20"/>
  </cols>
  <sheetData>
    <row r="1" spans="1:45" s="247" customFormat="1" ht="25.5">
      <c r="A1" s="197"/>
      <c r="B1" s="197"/>
      <c r="C1" s="200"/>
      <c r="D1" s="200"/>
      <c r="E1" s="189" t="s">
        <v>3972</v>
      </c>
      <c r="F1" s="189" t="s">
        <v>3971</v>
      </c>
      <c r="G1" s="197" t="s">
        <v>0</v>
      </c>
      <c r="H1" s="197"/>
      <c r="I1" s="197"/>
      <c r="J1" s="197" t="s">
        <v>1</v>
      </c>
      <c r="K1" s="240" t="s">
        <v>3223</v>
      </c>
      <c r="L1" s="241" t="s">
        <v>3224</v>
      </c>
      <c r="M1" s="240">
        <v>2014</v>
      </c>
      <c r="N1" s="241">
        <v>2015</v>
      </c>
      <c r="O1" s="240" t="s">
        <v>3225</v>
      </c>
      <c r="P1" s="241" t="s">
        <v>3226</v>
      </c>
      <c r="Q1" s="240">
        <v>2017</v>
      </c>
      <c r="R1" s="241">
        <v>2018</v>
      </c>
      <c r="S1" s="240">
        <v>2019</v>
      </c>
      <c r="T1" s="241">
        <v>2020</v>
      </c>
      <c r="U1" s="459">
        <v>2022</v>
      </c>
      <c r="V1" s="241">
        <v>2023</v>
      </c>
      <c r="W1" s="240">
        <v>2024</v>
      </c>
      <c r="X1" s="246"/>
      <c r="Y1" s="246"/>
      <c r="Z1" s="246"/>
      <c r="AA1" s="246"/>
      <c r="AB1" s="246"/>
      <c r="AC1" s="246"/>
      <c r="AD1" s="246"/>
      <c r="AE1" s="246"/>
      <c r="AF1" s="246"/>
      <c r="AG1" s="246"/>
      <c r="AH1" s="246"/>
      <c r="AI1" s="246"/>
      <c r="AJ1" s="246"/>
      <c r="AK1" s="246"/>
      <c r="AL1" s="246"/>
      <c r="AM1" s="246"/>
      <c r="AN1" s="246"/>
      <c r="AO1" s="246"/>
      <c r="AP1" s="246"/>
      <c r="AQ1" s="246"/>
      <c r="AR1" s="246"/>
      <c r="AS1" s="246"/>
    </row>
    <row r="2" spans="1:45" ht="33.75">
      <c r="A2" s="204" t="s">
        <v>3276</v>
      </c>
      <c r="B2" s="205" t="s">
        <v>249</v>
      </c>
      <c r="C2" s="164" t="s">
        <v>697</v>
      </c>
      <c r="D2" s="164" t="s">
        <v>1764</v>
      </c>
      <c r="E2" s="168" t="s">
        <v>4149</v>
      </c>
      <c r="F2" s="168" t="s">
        <v>4143</v>
      </c>
      <c r="G2" s="191" t="s">
        <v>415</v>
      </c>
      <c r="H2" s="191" t="s">
        <v>416</v>
      </c>
      <c r="I2" s="191" t="s">
        <v>417</v>
      </c>
      <c r="J2" s="191"/>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5">
      <c r="A3" s="231" t="s">
        <v>1507</v>
      </c>
      <c r="B3" s="243" t="str">
        <f>IF(ISERROR(VLOOKUP(A3,TABLES!$A$2:$B$10,2,0)),"",VLOOKUP(A3,TABLES!$A$2:$B$10,2,0))</f>
        <v>▐</v>
      </c>
      <c r="C3" s="206" t="str">
        <f>IF(OR(C5="x",C8="x",C11="x",C14="x"),"z","")</f>
        <v/>
      </c>
      <c r="D3" s="206" t="str">
        <f>IF(OR(D5="x",D8="x",D11="x",D14="x"),"z","")</f>
        <v/>
      </c>
      <c r="E3" s="170" t="s">
        <v>2988</v>
      </c>
      <c r="F3" s="170" t="s">
        <v>2989</v>
      </c>
      <c r="G3" s="170"/>
      <c r="H3" s="170"/>
      <c r="I3" s="170"/>
      <c r="J3" s="217"/>
      <c r="K3" s="207"/>
      <c r="L3" s="214"/>
      <c r="M3" s="207"/>
      <c r="N3" s="214"/>
      <c r="O3" s="207"/>
      <c r="P3" s="214"/>
      <c r="Q3" s="207" t="s">
        <v>222</v>
      </c>
      <c r="R3" s="214"/>
      <c r="S3" s="207"/>
      <c r="T3" s="214"/>
      <c r="U3" s="207" t="s">
        <v>222</v>
      </c>
      <c r="V3" s="214"/>
      <c r="W3" s="207"/>
    </row>
    <row r="4" spans="1:45">
      <c r="A4" s="231" t="s">
        <v>1506</v>
      </c>
      <c r="B4" s="243" t="str">
        <f>IF(ISERROR(VLOOKUP(A4,TABLES!$A$2:$B$10,2,0)),"",VLOOKUP(A4,TABLES!$A$2:$B$10,2,0))</f>
        <v>►</v>
      </c>
      <c r="C4" s="218"/>
      <c r="D4" s="218"/>
      <c r="E4" s="171" t="s">
        <v>2990</v>
      </c>
      <c r="F4" s="171" t="s">
        <v>2990</v>
      </c>
      <c r="G4" s="171"/>
      <c r="H4" s="171"/>
      <c r="I4" s="171"/>
      <c r="J4" s="171"/>
      <c r="K4" s="198"/>
      <c r="L4" s="198"/>
      <c r="M4" s="198"/>
      <c r="N4" s="198"/>
      <c r="O4" s="198"/>
      <c r="P4" s="198"/>
      <c r="Q4" s="198"/>
      <c r="R4" s="198"/>
      <c r="S4" s="198"/>
      <c r="T4" s="198"/>
      <c r="U4" s="198"/>
      <c r="V4" s="198"/>
      <c r="W4" s="198"/>
    </row>
    <row r="5" spans="1:45" ht="45">
      <c r="A5" s="248" t="s">
        <v>1505</v>
      </c>
      <c r="B5" s="243" t="str">
        <f>IF(ISERROR(VLOOKUP(A5,TABLES!$A$2:$B$10,2,0)),"",VLOOKUP(A5,TABLES!$A$2:$B$10,2,0))</f>
        <v>■</v>
      </c>
      <c r="C5" s="23" t="str">
        <f>IF(OR(C6="x",C7="x"),"x","Sélection ci-dessous")</f>
        <v>Sélection ci-dessous</v>
      </c>
      <c r="D5" s="23" t="str">
        <f>IF(OR(D6="x",D7="x"),"x","Select items here under")</f>
        <v>Select items here under</v>
      </c>
      <c r="E5" s="166" t="s">
        <v>1784</v>
      </c>
      <c r="F5" s="192" t="s">
        <v>1785</v>
      </c>
      <c r="G5" s="219"/>
      <c r="H5" s="219"/>
      <c r="I5" s="219"/>
      <c r="J5" s="220"/>
      <c r="K5" s="209"/>
      <c r="L5" s="215"/>
      <c r="M5" s="209"/>
      <c r="N5" s="215"/>
      <c r="O5" s="209"/>
      <c r="P5" s="215"/>
      <c r="Q5" s="209">
        <v>60</v>
      </c>
      <c r="R5" s="215"/>
      <c r="S5" s="202"/>
      <c r="T5" s="215"/>
      <c r="U5" s="202">
        <v>21</v>
      </c>
      <c r="V5" s="215"/>
      <c r="W5" s="202"/>
    </row>
    <row r="6" spans="1:45" ht="22.5">
      <c r="A6" s="248" t="s">
        <v>1504</v>
      </c>
      <c r="B6" s="243" t="str">
        <f>IF(ISERROR(VLOOKUP(A6,TABLES!$A$2:$B$10,2,0)),"",VLOOKUP(A6,TABLES!$A$2:$B$10,2,0))</f>
        <v>□</v>
      </c>
      <c r="C6" s="208"/>
      <c r="D6" s="208"/>
      <c r="E6" s="166" t="s">
        <v>4273</v>
      </c>
      <c r="F6" s="192" t="s">
        <v>1404</v>
      </c>
      <c r="G6" s="219" t="s">
        <v>570</v>
      </c>
      <c r="H6" s="219" t="s">
        <v>222</v>
      </c>
      <c r="I6" s="219" t="s">
        <v>5018</v>
      </c>
      <c r="J6" s="221" t="s">
        <v>699</v>
      </c>
      <c r="K6" s="209"/>
      <c r="L6" s="215"/>
      <c r="M6" s="209"/>
      <c r="N6" s="215"/>
      <c r="O6" s="209"/>
      <c r="P6" s="215"/>
      <c r="Q6" s="209">
        <v>60</v>
      </c>
      <c r="R6" s="215"/>
      <c r="S6" s="202"/>
      <c r="T6" s="215"/>
      <c r="U6" s="202">
        <v>21</v>
      </c>
      <c r="V6" s="215"/>
      <c r="W6" s="202"/>
    </row>
    <row r="7" spans="1:45" ht="33.75">
      <c r="A7" s="248" t="s">
        <v>1504</v>
      </c>
      <c r="B7" s="243" t="str">
        <f>IF(ISERROR(VLOOKUP(A7,TABLES!$A$2:$B$10,2,0)),"",VLOOKUP(A7,TABLES!$A$2:$B$10,2,0))</f>
        <v>□</v>
      </c>
      <c r="C7" s="208"/>
      <c r="D7" s="208"/>
      <c r="E7" s="166" t="s">
        <v>3259</v>
      </c>
      <c r="F7" s="192" t="s">
        <v>1405</v>
      </c>
      <c r="G7" s="219" t="s">
        <v>701</v>
      </c>
      <c r="H7" s="219"/>
      <c r="I7" s="219" t="str">
        <f t="shared" ref="I7:I18" si="0">IF(G7&lt;&gt;"",IF(H7&lt;&gt;"",G7&amp;" ; "&amp;IFERROR(IF(SEARCH(" ; ",G7)&gt;0,SUBSTITUTE(G7," ; ","_N ; ")&amp;"_N"),IFERROR(IF(SEARCH(" ;",G7)&gt;0,SUBSTITUTE(G7," ;","_N  ; ")&amp;"_N"),IFERROR(IF(SEARCH(";",G7)&gt;0,SUBSTITUTE(G7,";","_N  ; ")&amp;"_N"),G7&amp;"_N"))),G7),"")</f>
        <v>AQ_ACTPHY_NbhIntense ; AQ_ACTPHY_NbhIntenseNSP</v>
      </c>
      <c r="J7" s="221" t="s">
        <v>699</v>
      </c>
      <c r="K7" s="209"/>
      <c r="L7" s="215"/>
      <c r="M7" s="209"/>
      <c r="N7" s="215"/>
      <c r="O7" s="209"/>
      <c r="P7" s="215"/>
      <c r="Q7" s="209">
        <v>60</v>
      </c>
      <c r="R7" s="215"/>
      <c r="S7" s="202"/>
      <c r="T7" s="215"/>
      <c r="U7" s="202">
        <v>21</v>
      </c>
      <c r="V7" s="215"/>
      <c r="W7" s="202"/>
    </row>
    <row r="8" spans="1:45" ht="45">
      <c r="A8" s="248" t="s">
        <v>1505</v>
      </c>
      <c r="B8" s="243" t="str">
        <f>IF(ISERROR(VLOOKUP(A8,TABLES!$A$2:$B$10,2,0)),"",VLOOKUP(A8,TABLES!$A$2:$B$10,2,0))</f>
        <v>■</v>
      </c>
      <c r="C8" s="23" t="str">
        <f>IF(OR(C9="x",C10="x"),"x","Sélection ci-dessous")</f>
        <v>Sélection ci-dessous</v>
      </c>
      <c r="D8" s="23" t="str">
        <f>IF(OR(D9="x",D10="x"),"x","Select items here under")</f>
        <v>Select items here under</v>
      </c>
      <c r="E8" s="166" t="s">
        <v>1786</v>
      </c>
      <c r="F8" s="192" t="s">
        <v>1787</v>
      </c>
      <c r="G8" s="219"/>
      <c r="H8" s="219"/>
      <c r="I8" s="219" t="str">
        <f t="shared" si="0"/>
        <v/>
      </c>
      <c r="J8" s="221" t="s">
        <v>699</v>
      </c>
      <c r="K8" s="209"/>
      <c r="L8" s="215"/>
      <c r="M8" s="209"/>
      <c r="N8" s="215"/>
      <c r="O8" s="209"/>
      <c r="P8" s="215"/>
      <c r="Q8" s="209">
        <v>61</v>
      </c>
      <c r="R8" s="215"/>
      <c r="S8" s="202"/>
      <c r="T8" s="215"/>
      <c r="U8" s="202">
        <v>22</v>
      </c>
      <c r="V8" s="215"/>
      <c r="W8" s="202"/>
    </row>
    <row r="9" spans="1:45" ht="22.5">
      <c r="A9" s="248" t="s">
        <v>1504</v>
      </c>
      <c r="B9" s="243" t="str">
        <f>IF(ISERROR(VLOOKUP(A9,TABLES!$A$2:$B$10,2,0)),"",VLOOKUP(A9,TABLES!$A$2:$B$10,2,0))</f>
        <v>□</v>
      </c>
      <c r="C9" s="208"/>
      <c r="D9" s="208"/>
      <c r="E9" s="192" t="s">
        <v>4256</v>
      </c>
      <c r="F9" s="192" t="s">
        <v>1406</v>
      </c>
      <c r="G9" s="219" t="s">
        <v>571</v>
      </c>
      <c r="H9" s="219" t="s">
        <v>222</v>
      </c>
      <c r="I9" s="572" t="s">
        <v>4921</v>
      </c>
      <c r="J9" s="221" t="s">
        <v>699</v>
      </c>
      <c r="K9" s="209"/>
      <c r="L9" s="215"/>
      <c r="M9" s="209"/>
      <c r="N9" s="215"/>
      <c r="O9" s="209"/>
      <c r="P9" s="215"/>
      <c r="Q9" s="209">
        <v>61</v>
      </c>
      <c r="R9" s="215"/>
      <c r="S9" s="202"/>
      <c r="T9" s="215"/>
      <c r="U9" s="202">
        <v>22</v>
      </c>
      <c r="V9" s="215"/>
      <c r="W9" s="202"/>
    </row>
    <row r="10" spans="1:45" ht="33.75">
      <c r="A10" s="248" t="s">
        <v>1504</v>
      </c>
      <c r="B10" s="243" t="str">
        <f>IF(ISERROR(VLOOKUP(A10,TABLES!$A$2:$B$10,2,0)),"",VLOOKUP(A10,TABLES!$A$2:$B$10,2,0))</f>
        <v>□</v>
      </c>
      <c r="C10" s="208"/>
      <c r="D10" s="208"/>
      <c r="E10" s="166" t="s">
        <v>3260</v>
      </c>
      <c r="F10" s="192" t="s">
        <v>1407</v>
      </c>
      <c r="G10" s="219" t="s">
        <v>702</v>
      </c>
      <c r="H10" s="219"/>
      <c r="I10" s="219" t="str">
        <f t="shared" si="0"/>
        <v>AQ_ACTPHY_NbhModere ; AQ_ACTPHY_NbhModereNSP</v>
      </c>
      <c r="J10" s="221" t="s">
        <v>699</v>
      </c>
      <c r="K10" s="209"/>
      <c r="L10" s="215"/>
      <c r="M10" s="209"/>
      <c r="N10" s="215"/>
      <c r="O10" s="209"/>
      <c r="P10" s="215"/>
      <c r="Q10" s="209">
        <v>61</v>
      </c>
      <c r="R10" s="215"/>
      <c r="S10" s="202"/>
      <c r="T10" s="215"/>
      <c r="U10" s="202">
        <v>22</v>
      </c>
      <c r="V10" s="215"/>
      <c r="W10" s="202"/>
    </row>
    <row r="11" spans="1:45" ht="56.25">
      <c r="A11" s="248" t="s">
        <v>1505</v>
      </c>
      <c r="B11" s="243" t="str">
        <f>IF(ISERROR(VLOOKUP(A11,TABLES!$A$2:$B$10,2,0)),"",VLOOKUP(A11,TABLES!$A$2:$B$10,2,0))</f>
        <v>■</v>
      </c>
      <c r="C11" s="32" t="str">
        <f>IF(OR(C12="x",C13="x"),"x","Sélection ci-dessous")</f>
        <v>Sélection ci-dessous</v>
      </c>
      <c r="D11" s="32" t="str">
        <f>IF(OR(D12="x",D13="x"),"x","Select items here under")</f>
        <v>Select items here under</v>
      </c>
      <c r="E11" s="166" t="s">
        <v>1788</v>
      </c>
      <c r="F11" s="192" t="s">
        <v>1789</v>
      </c>
      <c r="G11" s="219"/>
      <c r="H11" s="219"/>
      <c r="I11" s="219"/>
      <c r="J11" s="221" t="s">
        <v>699</v>
      </c>
      <c r="K11" s="209"/>
      <c r="L11" s="215"/>
      <c r="M11" s="209"/>
      <c r="N11" s="215"/>
      <c r="O11" s="209"/>
      <c r="P11" s="215"/>
      <c r="Q11" s="209">
        <v>62</v>
      </c>
      <c r="R11" s="215"/>
      <c r="S11" s="202"/>
      <c r="T11" s="215"/>
      <c r="U11" s="202">
        <v>23</v>
      </c>
      <c r="V11" s="215"/>
      <c r="W11" s="202"/>
    </row>
    <row r="12" spans="1:45" ht="22.5">
      <c r="A12" s="248" t="s">
        <v>1504</v>
      </c>
      <c r="B12" s="243" t="str">
        <f>IF(ISERROR(VLOOKUP(A12,TABLES!$A$2:$B$10,2,0)),"",VLOOKUP(A12,TABLES!$A$2:$B$10,2,0))</f>
        <v>□</v>
      </c>
      <c r="C12" s="222"/>
      <c r="D12" s="222"/>
      <c r="E12" s="166" t="s">
        <v>3264</v>
      </c>
      <c r="F12" s="192" t="s">
        <v>1408</v>
      </c>
      <c r="G12" s="219" t="s">
        <v>572</v>
      </c>
      <c r="H12" s="219" t="s">
        <v>222</v>
      </c>
      <c r="I12" s="219" t="s">
        <v>4920</v>
      </c>
      <c r="J12" s="221" t="s">
        <v>699</v>
      </c>
      <c r="K12" s="209"/>
      <c r="L12" s="215"/>
      <c r="M12" s="209"/>
      <c r="N12" s="215"/>
      <c r="O12" s="209"/>
      <c r="P12" s="215"/>
      <c r="Q12" s="209">
        <v>62</v>
      </c>
      <c r="R12" s="215"/>
      <c r="S12" s="202"/>
      <c r="T12" s="215"/>
      <c r="U12" s="202">
        <v>23</v>
      </c>
      <c r="V12" s="215"/>
      <c r="W12" s="202"/>
    </row>
    <row r="13" spans="1:45" ht="33.75">
      <c r="A13" s="248" t="s">
        <v>1504</v>
      </c>
      <c r="B13" s="243" t="str">
        <f>IF(ISERROR(VLOOKUP(A13,TABLES!$A$2:$B$10,2,0)),"",VLOOKUP(A13,TABLES!$A$2:$B$10,2,0))</f>
        <v>□</v>
      </c>
      <c r="C13" s="208"/>
      <c r="D13" s="208"/>
      <c r="E13" s="166" t="s">
        <v>3261</v>
      </c>
      <c r="F13" s="192" t="s">
        <v>1409</v>
      </c>
      <c r="G13" s="219" t="s">
        <v>703</v>
      </c>
      <c r="H13" s="219"/>
      <c r="I13" s="219" t="str">
        <f t="shared" si="0"/>
        <v>AQ_ACTPHY_NbhMarcheJour ; AQ_ACTPHY_NbhMarcheJourN</v>
      </c>
      <c r="J13" s="221" t="s">
        <v>699</v>
      </c>
      <c r="K13" s="209"/>
      <c r="L13" s="215"/>
      <c r="M13" s="209"/>
      <c r="N13" s="215"/>
      <c r="O13" s="209"/>
      <c r="P13" s="215"/>
      <c r="Q13" s="209">
        <v>62</v>
      </c>
      <c r="R13" s="215"/>
      <c r="S13" s="202"/>
      <c r="T13" s="215"/>
      <c r="U13" s="202">
        <v>23</v>
      </c>
      <c r="V13" s="215"/>
      <c r="W13" s="202"/>
    </row>
    <row r="14" spans="1:45" ht="67.5">
      <c r="A14" s="248" t="s">
        <v>1505</v>
      </c>
      <c r="B14" s="243" t="str">
        <f>IF(ISERROR(VLOOKUP(A14,TABLES!$A$2:$B$10,2,0)),"",VLOOKUP(A14,TABLES!$A$2:$B$10,2,0))</f>
        <v>■</v>
      </c>
      <c r="C14" s="23" t="str">
        <f>IF(OR(C15="x"),"x","Sélection ci-dessous")</f>
        <v>Sélection ci-dessous</v>
      </c>
      <c r="D14" s="23" t="str">
        <f>IF(OR(D15="x"),"x","Select items here under")</f>
        <v>Select items here under</v>
      </c>
      <c r="E14" s="166" t="s">
        <v>1790</v>
      </c>
      <c r="F14" s="192" t="s">
        <v>1791</v>
      </c>
      <c r="G14" s="219"/>
      <c r="H14" s="219"/>
      <c r="I14" s="219"/>
      <c r="J14" s="221" t="s">
        <v>699</v>
      </c>
      <c r="K14" s="209"/>
      <c r="L14" s="215"/>
      <c r="M14" s="209"/>
      <c r="N14" s="215"/>
      <c r="O14" s="209"/>
      <c r="P14" s="215"/>
      <c r="Q14" s="209">
        <v>63</v>
      </c>
      <c r="R14" s="215"/>
      <c r="S14" s="202"/>
      <c r="T14" s="215"/>
      <c r="U14" s="202">
        <v>24</v>
      </c>
      <c r="V14" s="215"/>
      <c r="W14" s="202"/>
    </row>
    <row r="15" spans="1:45" ht="33.75">
      <c r="A15" s="248" t="s">
        <v>1504</v>
      </c>
      <c r="B15" s="243" t="str">
        <f>IF(ISERROR(VLOOKUP(A15,TABLES!$A$2:$B$10,2,0)),"",VLOOKUP(A15,TABLES!$A$2:$B$10,2,0))</f>
        <v>□</v>
      </c>
      <c r="C15" s="208"/>
      <c r="D15" s="208"/>
      <c r="E15" s="166" t="s">
        <v>3262</v>
      </c>
      <c r="F15" s="192" t="s">
        <v>1410</v>
      </c>
      <c r="G15" s="219" t="s">
        <v>719</v>
      </c>
      <c r="H15" s="219"/>
      <c r="I15" s="219" t="str">
        <f t="shared" si="0"/>
        <v>AQ_ACTPHY_NbhAssis ; AQ_ACTPHY_NbhAssisN</v>
      </c>
      <c r="J15" s="221" t="s">
        <v>699</v>
      </c>
      <c r="K15" s="209"/>
      <c r="L15" s="215"/>
      <c r="M15" s="209"/>
      <c r="N15" s="215"/>
      <c r="O15" s="209"/>
      <c r="P15" s="215"/>
      <c r="Q15" s="209">
        <v>63</v>
      </c>
      <c r="R15" s="215"/>
      <c r="S15" s="202"/>
      <c r="T15" s="215"/>
      <c r="U15" s="202">
        <v>24</v>
      </c>
      <c r="V15" s="215"/>
      <c r="W15" s="202"/>
    </row>
    <row r="16" spans="1:45">
      <c r="A16" s="231" t="s">
        <v>1507</v>
      </c>
      <c r="B16" s="243" t="str">
        <f>IF(ISERROR(VLOOKUP(A16,TABLES!$A$2:$B$10,2,0)),"",VLOOKUP(A16,TABLES!$A$2:$B$10,2,0))</f>
        <v>▐</v>
      </c>
      <c r="C16" s="206" t="str">
        <f>IF(OR(C17="x",C18="x",C19="x",C27="x",C28="x"),"z","")</f>
        <v/>
      </c>
      <c r="D16" s="206" t="str">
        <f>IF(OR(D17="x",D18="x",D19="x",D27="x",D28="x"),"z","")</f>
        <v/>
      </c>
      <c r="E16" s="174" t="s">
        <v>691</v>
      </c>
      <c r="F16" s="174" t="s">
        <v>2663</v>
      </c>
      <c r="G16" s="174"/>
      <c r="H16" s="174"/>
      <c r="I16" s="174" t="str">
        <f t="shared" si="0"/>
        <v/>
      </c>
      <c r="J16" s="217"/>
      <c r="K16" s="207" t="s">
        <v>222</v>
      </c>
      <c r="L16" s="214" t="s">
        <v>222</v>
      </c>
      <c r="M16" s="207" t="s">
        <v>222</v>
      </c>
      <c r="N16" s="214" t="s">
        <v>222</v>
      </c>
      <c r="O16" s="207"/>
      <c r="P16" s="214" t="s">
        <v>222</v>
      </c>
      <c r="Q16" s="207" t="s">
        <v>222</v>
      </c>
      <c r="R16" s="214"/>
      <c r="S16" s="207" t="s">
        <v>222</v>
      </c>
      <c r="T16" s="214" t="s">
        <v>222</v>
      </c>
      <c r="U16" s="207" t="s">
        <v>222</v>
      </c>
      <c r="V16" s="214" t="s">
        <v>222</v>
      </c>
      <c r="W16" s="207" t="s">
        <v>222</v>
      </c>
    </row>
    <row r="17" spans="1:45">
      <c r="A17" s="231" t="s">
        <v>1505</v>
      </c>
      <c r="B17" s="243" t="str">
        <f>IF(ISERROR(VLOOKUP(A17,TABLES!$A$2:$B$10,2,0)),"",VLOOKUP(A17,TABLES!$A$2:$B$10,2,0))</f>
        <v>■</v>
      </c>
      <c r="C17" s="222"/>
      <c r="D17" s="222"/>
      <c r="E17" s="193" t="s">
        <v>2579</v>
      </c>
      <c r="F17" s="193" t="s">
        <v>3180</v>
      </c>
      <c r="G17" s="219" t="s">
        <v>463</v>
      </c>
      <c r="H17" s="219"/>
      <c r="I17" s="219" t="str">
        <f t="shared" si="0"/>
        <v>AQ_COMPORT_AlcConsoJour_i</v>
      </c>
      <c r="J17" s="220" t="s">
        <v>195</v>
      </c>
      <c r="K17" s="209" t="s">
        <v>222</v>
      </c>
      <c r="L17" s="215" t="s">
        <v>222</v>
      </c>
      <c r="M17" s="209" t="s">
        <v>222</v>
      </c>
      <c r="N17" s="215" t="s">
        <v>222</v>
      </c>
      <c r="O17" s="209"/>
      <c r="P17" s="215" t="s">
        <v>222</v>
      </c>
      <c r="Q17" s="209" t="s">
        <v>222</v>
      </c>
      <c r="R17" s="215"/>
      <c r="S17" s="209" t="s">
        <v>222</v>
      </c>
      <c r="T17" s="215"/>
      <c r="U17" s="202" t="s">
        <v>222</v>
      </c>
      <c r="V17" s="215"/>
      <c r="W17" s="209" t="s">
        <v>222</v>
      </c>
    </row>
    <row r="18" spans="1:45">
      <c r="A18" s="231" t="s">
        <v>1505</v>
      </c>
      <c r="B18" s="243" t="str">
        <f>IF(ISERROR(VLOOKUP(A18,TABLES!$A$2:$B$10,2,0)),"",VLOOKUP(A18,TABLES!$A$2:$B$10,2,0))</f>
        <v>■</v>
      </c>
      <c r="C18" s="222"/>
      <c r="D18" s="222"/>
      <c r="E18" s="193" t="s">
        <v>2580</v>
      </c>
      <c r="F18" s="193" t="s">
        <v>2573</v>
      </c>
      <c r="G18" s="219" t="s">
        <v>464</v>
      </c>
      <c r="H18" s="219"/>
      <c r="I18" s="219" t="str">
        <f t="shared" si="0"/>
        <v>AQ_COMPORT_AlcRecommandation_i</v>
      </c>
      <c r="J18" s="220" t="s">
        <v>195</v>
      </c>
      <c r="K18" s="209" t="s">
        <v>222</v>
      </c>
      <c r="L18" s="215" t="s">
        <v>222</v>
      </c>
      <c r="M18" s="209" t="s">
        <v>222</v>
      </c>
      <c r="N18" s="215" t="s">
        <v>222</v>
      </c>
      <c r="O18" s="209"/>
      <c r="P18" s="215" t="s">
        <v>222</v>
      </c>
      <c r="Q18" s="209" t="s">
        <v>222</v>
      </c>
      <c r="R18" s="215"/>
      <c r="S18" s="209" t="s">
        <v>222</v>
      </c>
      <c r="T18" s="215"/>
      <c r="U18" s="202" t="s">
        <v>222</v>
      </c>
      <c r="V18" s="215"/>
      <c r="W18" s="209" t="s">
        <v>222</v>
      </c>
    </row>
    <row r="19" spans="1:45" ht="78.75">
      <c r="A19" s="231" t="s">
        <v>1505</v>
      </c>
      <c r="B19" s="243" t="str">
        <f>IF(ISERROR(VLOOKUP(A19,TABLES!$A$2:$B$10,2,0)),"",VLOOKUP(A19,TABLES!$A$2:$B$10,2,0))</f>
        <v>■</v>
      </c>
      <c r="C19" s="222"/>
      <c r="D19" s="222"/>
      <c r="E19" s="176" t="s">
        <v>1485</v>
      </c>
      <c r="F19" s="176" t="s">
        <v>1486</v>
      </c>
      <c r="G19" s="219"/>
      <c r="H19" s="219"/>
      <c r="I19" s="219"/>
      <c r="J19" s="219"/>
      <c r="K19" s="209">
        <v>11</v>
      </c>
      <c r="L19" s="210">
        <v>14</v>
      </c>
      <c r="M19" s="209">
        <v>18</v>
      </c>
      <c r="N19" s="210">
        <v>22</v>
      </c>
      <c r="O19" s="209"/>
      <c r="P19" s="210">
        <v>19</v>
      </c>
      <c r="Q19" s="209">
        <v>48</v>
      </c>
      <c r="R19" s="210"/>
      <c r="S19" s="209">
        <v>40</v>
      </c>
      <c r="T19" s="210"/>
      <c r="U19" s="209">
        <v>28</v>
      </c>
      <c r="V19" s="210"/>
      <c r="W19" s="209">
        <v>46</v>
      </c>
    </row>
    <row r="20" spans="1:45">
      <c r="A20" s="231" t="s">
        <v>1504</v>
      </c>
      <c r="B20" s="243" t="str">
        <f>IF(ISERROR(VLOOKUP(A20,TABLES!$A$2:$B$10,2,0)),"",VLOOKUP(A20,TABLES!$A$2:$B$10,2,0))</f>
        <v>□</v>
      </c>
      <c r="C20" s="223" t="str">
        <f>IF($C$19="x","x","")</f>
        <v/>
      </c>
      <c r="D20" s="223" t="str">
        <f>IF($D$19="x","x","")</f>
        <v/>
      </c>
      <c r="E20" s="176" t="s">
        <v>857</v>
      </c>
      <c r="F20" s="176" t="s">
        <v>858</v>
      </c>
      <c r="G20" s="219" t="s">
        <v>851</v>
      </c>
      <c r="H20" s="219" t="s">
        <v>222</v>
      </c>
      <c r="I20" s="219" t="str">
        <f t="shared" ref="I20:I36" si="1">IF(G20&lt;&gt;"",IF(H20&lt;&gt;"",G20&amp;" ; "&amp;IFERROR(IF(SEARCH(" ; ",G20)&gt;0,SUBSTITUTE(G20," ; ","_N ; ")&amp;"_N"),IFERROR(IF(SEARCH(" ;",G20)&gt;0,SUBSTITUTE(G20," ;","_N  ; ")&amp;"_N"),IFERROR(IF(SEARCH(";",G20)&gt;0,SUBSTITUTE(G20,";","_N  ; ")&amp;"_N"),G20&amp;"_N"))),G20),"")</f>
        <v>AQ_COMPORT_AlcLJAucune ; AQ_COMPORT_AlcVAucune ; AQ_COMPORT_AlcSAucune ; AQ_COMPORT_AlcDAucune ; AQ_COMPORT_AlcLJAucune_N ; AQ_COMPORT_AlcVAucune_N ; AQ_COMPORT_AlcSAucune_N ; AQ_COMPORT_AlcDAucune_N</v>
      </c>
      <c r="J20" s="219" t="s">
        <v>195</v>
      </c>
      <c r="K20" s="209">
        <v>11</v>
      </c>
      <c r="L20" s="210">
        <v>14</v>
      </c>
      <c r="M20" s="209">
        <v>18</v>
      </c>
      <c r="N20" s="210">
        <v>22</v>
      </c>
      <c r="O20" s="209"/>
      <c r="P20" s="210">
        <v>19</v>
      </c>
      <c r="Q20" s="209">
        <v>48</v>
      </c>
      <c r="R20" s="210"/>
      <c r="S20" s="209">
        <v>40</v>
      </c>
      <c r="T20" s="210"/>
      <c r="U20" s="209">
        <v>28</v>
      </c>
      <c r="V20" s="210"/>
      <c r="W20" s="209">
        <v>46</v>
      </c>
    </row>
    <row r="21" spans="1:45">
      <c r="A21" s="231" t="s">
        <v>1504</v>
      </c>
      <c r="B21" s="243" t="str">
        <f>IF(ISERROR(VLOOKUP(A21,TABLES!$A$2:$B$10,2,0)),"",VLOOKUP(A21,TABLES!$A$2:$B$10,2,0))</f>
        <v>□</v>
      </c>
      <c r="C21" s="223" t="str">
        <f t="shared" ref="C21:C26" si="2">IF($C$19="x","x","")</f>
        <v/>
      </c>
      <c r="D21" s="223" t="str">
        <f t="shared" ref="D21:D26" si="3">IF($D$19="x","x","")</f>
        <v/>
      </c>
      <c r="E21" s="176" t="s">
        <v>859</v>
      </c>
      <c r="F21" s="176" t="s">
        <v>860</v>
      </c>
      <c r="G21" s="219" t="s">
        <v>852</v>
      </c>
      <c r="H21" s="219" t="s">
        <v>222</v>
      </c>
      <c r="I21" s="219" t="str">
        <f t="shared" si="1"/>
        <v xml:space="preserve"> AQ_COMPORT_AlcLJBierNbV ; AQ_COMPORT_AlcVBierNbV ; AQ_COMPORT_AlcSBierNbV ; AQ_COMPORT_AlcDBierNbV ;  AQ_COMPORT_AlcLJBierNbV_N ; AQ_COMPORT_AlcVBierNbV_N ; AQ_COMPORT_AlcSBierNbV_N ; AQ_COMPORT_AlcDBierNbV_N</v>
      </c>
      <c r="J21" s="219" t="s">
        <v>195</v>
      </c>
      <c r="K21" s="209">
        <v>11</v>
      </c>
      <c r="L21" s="210">
        <v>14</v>
      </c>
      <c r="M21" s="209">
        <v>18</v>
      </c>
      <c r="N21" s="210">
        <v>22</v>
      </c>
      <c r="O21" s="209"/>
      <c r="P21" s="210">
        <v>19</v>
      </c>
      <c r="Q21" s="209">
        <v>48</v>
      </c>
      <c r="R21" s="210"/>
      <c r="S21" s="209">
        <v>40</v>
      </c>
      <c r="T21" s="210"/>
      <c r="U21" s="209">
        <v>28</v>
      </c>
      <c r="V21" s="210"/>
      <c r="W21" s="209">
        <v>46</v>
      </c>
    </row>
    <row r="22" spans="1:45">
      <c r="A22" s="231" t="s">
        <v>1504</v>
      </c>
      <c r="B22" s="243" t="str">
        <f>IF(ISERROR(VLOOKUP(A22,TABLES!$A$2:$B$10,2,0)),"",VLOOKUP(A22,TABLES!$A$2:$B$10,2,0))</f>
        <v>□</v>
      </c>
      <c r="C22" s="223" t="str">
        <f t="shared" si="2"/>
        <v/>
      </c>
      <c r="D22" s="223" t="str">
        <f t="shared" si="3"/>
        <v/>
      </c>
      <c r="E22" s="176" t="s">
        <v>861</v>
      </c>
      <c r="F22" s="176" t="s">
        <v>862</v>
      </c>
      <c r="G22" s="219" t="s">
        <v>853</v>
      </c>
      <c r="H22" s="219" t="s">
        <v>222</v>
      </c>
      <c r="I22" s="219" t="str">
        <f t="shared" si="1"/>
        <v>AQ_COMPORT_AlcLJVinNbV ; AQ_COMPORT_AlcVVinNbV ; AQ_COMPORT_AlcSVinNbV ; AQ_COMPORT_AlcDVinNbV ; AQ_COMPORT_AlcLJVinNbV_N ; AQ_COMPORT_AlcVVinNbV_N ; AQ_COMPORT_AlcSVinNbV_N ; AQ_COMPORT_AlcDVinNbV_N</v>
      </c>
      <c r="J22" s="219" t="s">
        <v>195</v>
      </c>
      <c r="K22" s="209">
        <v>11</v>
      </c>
      <c r="L22" s="210">
        <v>14</v>
      </c>
      <c r="M22" s="209">
        <v>18</v>
      </c>
      <c r="N22" s="210">
        <v>22</v>
      </c>
      <c r="O22" s="209"/>
      <c r="P22" s="210">
        <v>19</v>
      </c>
      <c r="Q22" s="209">
        <v>48</v>
      </c>
      <c r="R22" s="210"/>
      <c r="S22" s="209">
        <v>40</v>
      </c>
      <c r="T22" s="210"/>
      <c r="U22" s="209">
        <v>28</v>
      </c>
      <c r="V22" s="210"/>
      <c r="W22" s="209">
        <v>46</v>
      </c>
    </row>
    <row r="23" spans="1:45">
      <c r="A23" s="231" t="s">
        <v>1504</v>
      </c>
      <c r="B23" s="243" t="str">
        <f>IF(ISERROR(VLOOKUP(A23,TABLES!$A$2:$B$10,2,0)),"",VLOOKUP(A23,TABLES!$A$2:$B$10,2,0))</f>
        <v>□</v>
      </c>
      <c r="C23" s="223" t="str">
        <f t="shared" si="2"/>
        <v/>
      </c>
      <c r="D23" s="223" t="str">
        <f t="shared" si="3"/>
        <v/>
      </c>
      <c r="E23" s="176" t="s">
        <v>4257</v>
      </c>
      <c r="F23" s="176" t="s">
        <v>863</v>
      </c>
      <c r="G23" s="219" t="s">
        <v>854</v>
      </c>
      <c r="H23" s="219" t="s">
        <v>222</v>
      </c>
      <c r="I23" s="219" t="str">
        <f t="shared" si="1"/>
        <v>AQ_COMPORT_AlcLJFortNbV ; AQ_COMPORT_AlcVFortNbV ; AQ_COMPORT_AlcSFortNbV ; AQ_COMPORT_AlcDFortNbV ; AQ_COMPORT_AlcLJFortNbV_N ; AQ_COMPORT_AlcVFortNbV_N ; AQ_COMPORT_AlcSFortNbV_N ; AQ_COMPORT_AlcDFortNbV_N</v>
      </c>
      <c r="J23" s="219" t="s">
        <v>195</v>
      </c>
      <c r="K23" s="209">
        <v>11</v>
      </c>
      <c r="L23" s="210">
        <v>14</v>
      </c>
      <c r="M23" s="209">
        <v>18</v>
      </c>
      <c r="N23" s="210">
        <v>22</v>
      </c>
      <c r="O23" s="209"/>
      <c r="P23" s="210">
        <v>19</v>
      </c>
      <c r="Q23" s="209">
        <v>48</v>
      </c>
      <c r="R23" s="210"/>
      <c r="S23" s="209">
        <v>40</v>
      </c>
      <c r="T23" s="210"/>
      <c r="U23" s="209">
        <v>28</v>
      </c>
      <c r="V23" s="210"/>
      <c r="W23" s="209">
        <v>46</v>
      </c>
    </row>
    <row r="24" spans="1:45">
      <c r="A24" s="231" t="s">
        <v>1504</v>
      </c>
      <c r="B24" s="243" t="str">
        <f>IF(ISERROR(VLOOKUP(A24,TABLES!$A$2:$B$10,2,0)),"",VLOOKUP(A24,TABLES!$A$2:$B$10,2,0))</f>
        <v>□</v>
      </c>
      <c r="C24" s="223" t="str">
        <f t="shared" si="2"/>
        <v/>
      </c>
      <c r="D24" s="223" t="str">
        <f t="shared" si="3"/>
        <v/>
      </c>
      <c r="E24" s="176" t="s">
        <v>4255</v>
      </c>
      <c r="F24" s="176" t="s">
        <v>864</v>
      </c>
      <c r="G24" s="219" t="s">
        <v>855</v>
      </c>
      <c r="H24" s="219" t="s">
        <v>222</v>
      </c>
      <c r="I24" s="219" t="str">
        <f t="shared" si="1"/>
        <v>AQ_COMPORT_AlcLJApeNbV ; AQ_COMPORT_AlcVApeNbV ; AQ_COMPORT_AlcSApeNbV ; AQ_COMPORT_AlcDApeNbV ; AQ_COMPORT_AlcLJApeNbV_N ; AQ_COMPORT_AlcVApeNbV_N ; AQ_COMPORT_AlcSApeNbV_N ; AQ_COMPORT_AlcDApeNbV_N</v>
      </c>
      <c r="J24" s="219" t="s">
        <v>195</v>
      </c>
      <c r="K24" s="209">
        <v>11</v>
      </c>
      <c r="L24" s="210">
        <v>14</v>
      </c>
      <c r="M24" s="209">
        <v>18</v>
      </c>
      <c r="N24" s="210">
        <v>22</v>
      </c>
      <c r="O24" s="209"/>
      <c r="P24" s="210">
        <v>19</v>
      </c>
      <c r="Q24" s="209">
        <v>48</v>
      </c>
      <c r="R24" s="210"/>
      <c r="S24" s="209">
        <v>40</v>
      </c>
      <c r="T24" s="210"/>
      <c r="U24" s="209">
        <v>28</v>
      </c>
      <c r="V24" s="210"/>
      <c r="W24" s="209">
        <v>46</v>
      </c>
    </row>
    <row r="25" spans="1:45" ht="22.5">
      <c r="A25" s="231" t="s">
        <v>1504</v>
      </c>
      <c r="B25" s="243" t="str">
        <f>IF(ISERROR(VLOOKUP(A25,TABLES!$A$2:$B$10,2,0)),"",VLOOKUP(A25,TABLES!$A$2:$B$10,2,0))</f>
        <v>□</v>
      </c>
      <c r="C25" s="223" t="str">
        <f t="shared" si="2"/>
        <v/>
      </c>
      <c r="D25" s="223" t="str">
        <f t="shared" si="3"/>
        <v/>
      </c>
      <c r="E25" s="176" t="s">
        <v>865</v>
      </c>
      <c r="F25" s="176" t="s">
        <v>866</v>
      </c>
      <c r="G25" s="219" t="s">
        <v>2617</v>
      </c>
      <c r="H25" s="224" t="s">
        <v>222</v>
      </c>
      <c r="I25" s="219" t="str">
        <f t="shared" si="1"/>
        <v>AQ_COMPORT_AlcLJPremNbV ; AQ_COMPORT_AlcVPremNbV ; AQ_COMPORT_AlcSPremNbV ; AQ_COMPORT_AlcDPremNbV ; AQ_COMPORT_AlcLJPremNbV_N ; AQ_COMPORT_AlcVPremNbV_N ; AQ_COMPORT_AlcSPremNbV_N ; AQ_COMPORT_AlcDPremNbV_N</v>
      </c>
      <c r="J25" s="219" t="s">
        <v>195</v>
      </c>
      <c r="K25" s="209">
        <v>11</v>
      </c>
      <c r="L25" s="210">
        <v>14</v>
      </c>
      <c r="M25" s="209">
        <v>18</v>
      </c>
      <c r="N25" s="210">
        <v>22</v>
      </c>
      <c r="O25" s="209"/>
      <c r="P25" s="210">
        <v>19</v>
      </c>
      <c r="Q25" s="209">
        <v>48</v>
      </c>
      <c r="R25" s="210"/>
      <c r="S25" s="209">
        <v>40</v>
      </c>
      <c r="T25" s="210"/>
      <c r="U25" s="209">
        <v>28</v>
      </c>
      <c r="V25" s="210"/>
      <c r="W25" s="209">
        <v>46</v>
      </c>
    </row>
    <row r="26" spans="1:45" ht="22.5">
      <c r="A26" s="231" t="s">
        <v>1504</v>
      </c>
      <c r="B26" s="243" t="str">
        <f>IF(ISERROR(VLOOKUP(A26,TABLES!$A$2:$B$10,2,0)),"",VLOOKUP(A26,TABLES!$A$2:$B$10,2,0))</f>
        <v>□</v>
      </c>
      <c r="C26" s="223" t="str">
        <f t="shared" si="2"/>
        <v/>
      </c>
      <c r="D26" s="223" t="str">
        <f t="shared" si="3"/>
        <v/>
      </c>
      <c r="E26" s="176" t="s">
        <v>867</v>
      </c>
      <c r="F26" s="176" t="s">
        <v>868</v>
      </c>
      <c r="G26" s="219" t="s">
        <v>856</v>
      </c>
      <c r="H26" s="219" t="s">
        <v>222</v>
      </c>
      <c r="I26" s="219" t="str">
        <f t="shared" si="1"/>
        <v>AQ_COMPORT_AlcLJCockNbV ; AQ_COMPORT_AlcVCockNbV ; AQ_COMPORT_AlcSCockNbV ; AQ_COMPORT_AlcDCockNbV ; AQ_COMPORT_AlcLJCockNbV_N ; AQ_COMPORT_AlcVCockNbV_N ; AQ_COMPORT_AlcSCockNbV_N ; AQ_COMPORT_AlcDCockNbV_N</v>
      </c>
      <c r="J26" s="219" t="s">
        <v>195</v>
      </c>
      <c r="K26" s="209">
        <v>11</v>
      </c>
      <c r="L26" s="210">
        <v>14</v>
      </c>
      <c r="M26" s="209">
        <v>18</v>
      </c>
      <c r="N26" s="210">
        <v>22</v>
      </c>
      <c r="O26" s="209"/>
      <c r="P26" s="210">
        <v>19</v>
      </c>
      <c r="Q26" s="209">
        <v>48</v>
      </c>
      <c r="R26" s="210"/>
      <c r="S26" s="209">
        <v>40</v>
      </c>
      <c r="T26" s="210"/>
      <c r="U26" s="209">
        <v>28</v>
      </c>
      <c r="V26" s="210"/>
      <c r="W26" s="209">
        <v>46</v>
      </c>
    </row>
    <row r="27" spans="1:45">
      <c r="A27" s="231" t="s">
        <v>1505</v>
      </c>
      <c r="B27" s="243" t="str">
        <f>IF(ISERROR(VLOOKUP(A27,TABLES!$A$2:$B$10,2,0)),"",VLOOKUP(A27,TABLES!$A$2:$B$10,2,0))</f>
        <v>■</v>
      </c>
      <c r="C27" s="222"/>
      <c r="D27" s="222"/>
      <c r="E27" s="176" t="s">
        <v>1587</v>
      </c>
      <c r="F27" s="176" t="s">
        <v>1155</v>
      </c>
      <c r="G27" s="219" t="s">
        <v>441</v>
      </c>
      <c r="H27" s="219" t="s">
        <v>664</v>
      </c>
      <c r="I27" s="219" t="str">
        <f t="shared" si="1"/>
        <v>AQ_COMPORT_AlcDejSoul12m ; AQ_COMPORT_AlcDejSoul12m_N</v>
      </c>
      <c r="J27" s="219" t="s">
        <v>195</v>
      </c>
      <c r="K27" s="209">
        <v>12</v>
      </c>
      <c r="L27" s="210">
        <v>15</v>
      </c>
      <c r="M27" s="209">
        <v>19</v>
      </c>
      <c r="N27" s="210">
        <v>23</v>
      </c>
      <c r="O27" s="209"/>
      <c r="P27" s="210">
        <v>20</v>
      </c>
      <c r="Q27" s="209">
        <v>49</v>
      </c>
      <c r="R27" s="210"/>
      <c r="S27" s="209">
        <v>41</v>
      </c>
      <c r="T27" s="210"/>
      <c r="U27" s="209">
        <v>29</v>
      </c>
      <c r="V27" s="210"/>
      <c r="W27" s="209">
        <v>47</v>
      </c>
    </row>
    <row r="28" spans="1:45" ht="67.5">
      <c r="A28" s="231" t="s">
        <v>1505</v>
      </c>
      <c r="B28" s="243" t="str">
        <f>IF(ISERROR(VLOOKUP(A28,TABLES!$A$2:$B$10,2,0)),"",VLOOKUP(A28,TABLES!$A$2:$B$10,2,0))</f>
        <v>■</v>
      </c>
      <c r="C28" s="208"/>
      <c r="D28" s="208"/>
      <c r="E28" s="176" t="s">
        <v>4258</v>
      </c>
      <c r="F28" s="176" t="s">
        <v>1383</v>
      </c>
      <c r="G28" s="219" t="s">
        <v>199</v>
      </c>
      <c r="H28" s="219" t="s">
        <v>664</v>
      </c>
      <c r="I28" s="219" t="str">
        <f t="shared" si="1"/>
        <v>AQ_COMPORT_AlcDense ; AQ_COMPORT_AlcDense_N</v>
      </c>
      <c r="J28" s="219" t="s">
        <v>195</v>
      </c>
      <c r="K28" s="209"/>
      <c r="L28" s="210"/>
      <c r="M28" s="209">
        <v>20</v>
      </c>
      <c r="N28" s="210">
        <v>24</v>
      </c>
      <c r="O28" s="209"/>
      <c r="P28" s="210">
        <v>21</v>
      </c>
      <c r="Q28" s="209">
        <v>50</v>
      </c>
      <c r="R28" s="210"/>
      <c r="S28" s="209">
        <v>42</v>
      </c>
      <c r="T28" s="210"/>
      <c r="U28" s="202">
        <v>30</v>
      </c>
      <c r="V28" s="210"/>
      <c r="W28" s="209">
        <v>48</v>
      </c>
    </row>
    <row r="29" spans="1:45" ht="22.5">
      <c r="A29" s="231" t="s">
        <v>1505</v>
      </c>
      <c r="B29" s="243" t="str">
        <f>IF(ISERROR(VLOOKUP(A29,TABLES!$A$2:$B$10,2,0)),"",VLOOKUP(A29,TABLES!$A$2:$B$10,2,0))</f>
        <v>■</v>
      </c>
      <c r="C29" s="208"/>
      <c r="D29" s="208"/>
      <c r="E29" s="176" t="s">
        <v>2657</v>
      </c>
      <c r="F29" s="176" t="s">
        <v>2661</v>
      </c>
      <c r="G29" s="219" t="s">
        <v>2654</v>
      </c>
      <c r="H29" s="219" t="s">
        <v>222</v>
      </c>
      <c r="I29" s="219" t="str">
        <f t="shared" si="1"/>
        <v>AQ_COMPORT_AlcNbFois ; AQ_COMPORT_AlcNbFois_N</v>
      </c>
      <c r="J29" s="219" t="s">
        <v>195</v>
      </c>
      <c r="K29" s="209"/>
      <c r="L29" s="210"/>
      <c r="M29" s="209"/>
      <c r="N29" s="210"/>
      <c r="O29" s="209"/>
      <c r="P29" s="210"/>
      <c r="Q29" s="209"/>
      <c r="R29" s="210"/>
      <c r="S29" s="209"/>
      <c r="T29" s="210">
        <v>22</v>
      </c>
      <c r="U29" s="202">
        <v>31</v>
      </c>
      <c r="V29" s="210">
        <v>32</v>
      </c>
      <c r="W29" s="209"/>
      <c r="X29" s="20"/>
      <c r="Y29" s="20"/>
      <c r="Z29" s="20"/>
      <c r="AA29" s="20"/>
      <c r="AB29" s="20"/>
      <c r="AC29" s="20"/>
      <c r="AD29" s="20"/>
      <c r="AE29" s="20"/>
      <c r="AF29" s="20"/>
      <c r="AG29" s="20"/>
      <c r="AH29" s="20"/>
      <c r="AI29" s="20"/>
      <c r="AJ29" s="20"/>
      <c r="AK29" s="20"/>
      <c r="AL29" s="20"/>
      <c r="AM29" s="20"/>
      <c r="AN29" s="20"/>
      <c r="AO29" s="20"/>
      <c r="AP29" s="20"/>
      <c r="AQ29" s="20"/>
      <c r="AR29" s="20"/>
      <c r="AS29" s="20"/>
    </row>
    <row r="30" spans="1:45" ht="22.5">
      <c r="A30" s="231" t="s">
        <v>1505</v>
      </c>
      <c r="B30" s="243" t="str">
        <f>IF(ISERROR(VLOOKUP(A30,TABLES!$A$2:$B$10,2,0)),"",VLOOKUP(A30,TABLES!$A$2:$B$10,2,0))</f>
        <v>■</v>
      </c>
      <c r="C30" s="208"/>
      <c r="D30" s="208"/>
      <c r="E30" s="176" t="s">
        <v>2658</v>
      </c>
      <c r="F30" s="176" t="s">
        <v>2660</v>
      </c>
      <c r="G30" s="219" t="s">
        <v>2655</v>
      </c>
      <c r="H30" s="219" t="s">
        <v>222</v>
      </c>
      <c r="I30" s="219" t="str">
        <f t="shared" si="1"/>
        <v>AQ_COMPORT_AlcNbVerre ; AQ_COMPORT_AlcNbVerre_N</v>
      </c>
      <c r="J30" s="219" t="s">
        <v>195</v>
      </c>
      <c r="K30" s="209"/>
      <c r="L30" s="210"/>
      <c r="M30" s="209"/>
      <c r="N30" s="210"/>
      <c r="O30" s="209"/>
      <c r="P30" s="210"/>
      <c r="Q30" s="209"/>
      <c r="R30" s="210"/>
      <c r="S30" s="209"/>
      <c r="T30" s="210">
        <v>23</v>
      </c>
      <c r="U30" s="202">
        <v>32</v>
      </c>
      <c r="V30" s="210">
        <v>33</v>
      </c>
      <c r="W30" s="209"/>
      <c r="X30" s="20"/>
      <c r="Y30" s="20"/>
      <c r="Z30" s="20"/>
      <c r="AA30" s="20"/>
      <c r="AB30" s="20"/>
      <c r="AC30" s="20"/>
      <c r="AD30" s="20"/>
      <c r="AE30" s="20"/>
      <c r="AF30" s="20"/>
      <c r="AG30" s="20"/>
      <c r="AH30" s="20"/>
      <c r="AI30" s="20"/>
      <c r="AJ30" s="20"/>
      <c r="AK30" s="20"/>
      <c r="AL30" s="20"/>
      <c r="AM30" s="20"/>
      <c r="AN30" s="20"/>
      <c r="AO30" s="20"/>
      <c r="AP30" s="20"/>
      <c r="AQ30" s="20"/>
      <c r="AR30" s="20"/>
      <c r="AS30" s="20"/>
    </row>
    <row r="31" spans="1:45" ht="22.5">
      <c r="A31" s="231" t="s">
        <v>1505</v>
      </c>
      <c r="B31" s="243" t="str">
        <f>IF(ISERROR(VLOOKUP(A31,TABLES!$A$2:$B$10,2,0)),"",VLOOKUP(A31,TABLES!$A$2:$B$10,2,0))</f>
        <v>■</v>
      </c>
      <c r="C31" s="208"/>
      <c r="D31" s="208"/>
      <c r="E31" s="176" t="s">
        <v>2659</v>
      </c>
      <c r="F31" s="176" t="s">
        <v>2662</v>
      </c>
      <c r="G31" s="219" t="s">
        <v>2656</v>
      </c>
      <c r="H31" s="219" t="s">
        <v>222</v>
      </c>
      <c r="I31" s="219" t="str">
        <f t="shared" si="1"/>
        <v>AQ_COMPORT_AlcNbFois6Ver ; AQ_COMPORT_AlcNbFois6Ver_N</v>
      </c>
      <c r="J31" s="219" t="s">
        <v>195</v>
      </c>
      <c r="K31" s="209"/>
      <c r="L31" s="210"/>
      <c r="M31" s="209"/>
      <c r="N31" s="210"/>
      <c r="O31" s="209"/>
      <c r="P31" s="210"/>
      <c r="Q31" s="209"/>
      <c r="R31" s="210"/>
      <c r="S31" s="209"/>
      <c r="T31" s="210">
        <v>24</v>
      </c>
      <c r="U31" s="202">
        <v>33</v>
      </c>
      <c r="V31" s="210">
        <v>34</v>
      </c>
      <c r="W31" s="209"/>
      <c r="X31" s="20"/>
      <c r="Y31" s="20"/>
      <c r="Z31" s="20"/>
      <c r="AA31" s="20"/>
      <c r="AB31" s="20"/>
      <c r="AC31" s="20"/>
      <c r="AD31" s="20"/>
      <c r="AE31" s="20"/>
      <c r="AF31" s="20"/>
      <c r="AG31" s="20"/>
      <c r="AH31" s="20"/>
      <c r="AI31" s="20"/>
      <c r="AJ31" s="20"/>
      <c r="AK31" s="20"/>
      <c r="AL31" s="20"/>
      <c r="AM31" s="20"/>
      <c r="AN31" s="20"/>
      <c r="AO31" s="20"/>
      <c r="AP31" s="20"/>
      <c r="AQ31" s="20"/>
      <c r="AR31" s="20"/>
      <c r="AS31" s="20"/>
    </row>
    <row r="32" spans="1:45">
      <c r="A32" s="231" t="s">
        <v>1507</v>
      </c>
      <c r="B32" s="243" t="str">
        <f>IF(ISERROR(VLOOKUP(A32,TABLES!$A$2:$B$10,2,0)),"",VLOOKUP(A32,TABLES!$A$2:$B$10,2,0))</f>
        <v>▐</v>
      </c>
      <c r="C32" s="206" t="str">
        <f>IF(C33="x","z","")</f>
        <v/>
      </c>
      <c r="D32" s="206" t="str">
        <f>IF(D33="x","z","")</f>
        <v/>
      </c>
      <c r="E32" s="174" t="s">
        <v>1746</v>
      </c>
      <c r="F32" s="174" t="s">
        <v>3179</v>
      </c>
      <c r="G32" s="174"/>
      <c r="H32" s="174"/>
      <c r="I32" s="174" t="str">
        <f t="shared" si="1"/>
        <v/>
      </c>
      <c r="J32" s="217"/>
      <c r="K32" s="207" t="s">
        <v>222</v>
      </c>
      <c r="L32" s="214" t="s">
        <v>222</v>
      </c>
      <c r="M32" s="207" t="s">
        <v>222</v>
      </c>
      <c r="N32" s="214" t="s">
        <v>222</v>
      </c>
      <c r="O32" s="207" t="s">
        <v>222</v>
      </c>
      <c r="P32" s="214" t="s">
        <v>222</v>
      </c>
      <c r="Q32" s="207" t="s">
        <v>222</v>
      </c>
      <c r="R32" s="214" t="s">
        <v>222</v>
      </c>
      <c r="S32" s="207" t="s">
        <v>222</v>
      </c>
      <c r="T32" s="214" t="s">
        <v>222</v>
      </c>
      <c r="U32" s="207" t="s">
        <v>222</v>
      </c>
      <c r="V32" s="214" t="s">
        <v>222</v>
      </c>
      <c r="W32" s="207" t="s">
        <v>222</v>
      </c>
    </row>
    <row r="33" spans="1:23" ht="22.5">
      <c r="A33" s="231" t="s">
        <v>1505</v>
      </c>
      <c r="B33" s="243" t="str">
        <f>IF(ISERROR(VLOOKUP(A33,TABLES!$A$2:$B$10,2,0)),"",VLOOKUP(A33,TABLES!$A$2:$B$10,2,0))</f>
        <v>■</v>
      </c>
      <c r="C33" s="208"/>
      <c r="D33" s="208"/>
      <c r="E33" s="176" t="s">
        <v>1264</v>
      </c>
      <c r="F33" s="176" t="s">
        <v>1376</v>
      </c>
      <c r="G33" s="219" t="s">
        <v>194</v>
      </c>
      <c r="H33" s="219" t="s">
        <v>222</v>
      </c>
      <c r="I33" s="219" t="str">
        <f t="shared" si="1"/>
        <v>AQ_COMPORT_TcActFume ; AQ_COMPORT_TcActFume_N</v>
      </c>
      <c r="J33" s="219" t="s">
        <v>195</v>
      </c>
      <c r="K33" s="209">
        <v>9</v>
      </c>
      <c r="L33" s="210">
        <v>12</v>
      </c>
      <c r="M33" s="209">
        <v>15</v>
      </c>
      <c r="N33" s="210">
        <v>19</v>
      </c>
      <c r="O33" s="209">
        <v>25</v>
      </c>
      <c r="P33" s="210">
        <v>22</v>
      </c>
      <c r="Q33" s="209">
        <v>45</v>
      </c>
      <c r="R33" s="210">
        <v>25</v>
      </c>
      <c r="S33" s="209">
        <v>37</v>
      </c>
      <c r="T33" s="210">
        <v>19</v>
      </c>
      <c r="U33" s="209">
        <v>25</v>
      </c>
      <c r="V33" s="210">
        <v>29</v>
      </c>
      <c r="W33" s="209">
        <v>49</v>
      </c>
    </row>
    <row r="34" spans="1:23" ht="22.5">
      <c r="A34" s="231" t="s">
        <v>1508</v>
      </c>
      <c r="B34" s="243" t="str">
        <f>IF(ISERROR(VLOOKUP(A34,TABLES!$A$2:$B$10,2,0)),"",VLOOKUP(A34,TABLES!$A$2:$B$10,2,0))</f>
        <v>□</v>
      </c>
      <c r="C34" s="212" t="str">
        <f>IF(C33="x","x","")</f>
        <v/>
      </c>
      <c r="D34" s="212" t="str">
        <f>IF(D33="x","x","")</f>
        <v/>
      </c>
      <c r="E34" s="176" t="s">
        <v>1265</v>
      </c>
      <c r="F34" s="176" t="s">
        <v>1377</v>
      </c>
      <c r="G34" s="219" t="s">
        <v>1165</v>
      </c>
      <c r="H34" s="219" t="s">
        <v>222</v>
      </c>
      <c r="I34" s="219" t="str">
        <f t="shared" si="1"/>
        <v>AQ_COMPORT_TcCigtJNb ; AQ_COMPORT_TcCiglJNb ; AQ_COMPORT_TcPipeJNb ; AQ_COMPORT_TcCigrJNb ; AQ_COMPORT_TcCigtJNb_N ; AQ_COMPORT_TcCiglJNb_N ; AQ_COMPORT_TcPipeJNb_N ; AQ_COMPORT_TcCigrJNb_N</v>
      </c>
      <c r="J34" s="219" t="s">
        <v>195</v>
      </c>
      <c r="K34" s="209">
        <v>9</v>
      </c>
      <c r="L34" s="210">
        <v>12</v>
      </c>
      <c r="M34" s="209">
        <v>15</v>
      </c>
      <c r="N34" s="210">
        <v>19</v>
      </c>
      <c r="O34" s="209">
        <v>25</v>
      </c>
      <c r="P34" s="210">
        <v>22</v>
      </c>
      <c r="Q34" s="209">
        <v>45</v>
      </c>
      <c r="R34" s="210">
        <v>25</v>
      </c>
      <c r="S34" s="209">
        <v>37</v>
      </c>
      <c r="T34" s="210">
        <v>19</v>
      </c>
      <c r="U34" s="209">
        <v>25</v>
      </c>
      <c r="V34" s="210">
        <v>29</v>
      </c>
      <c r="W34" s="209">
        <v>49</v>
      </c>
    </row>
    <row r="35" spans="1:23">
      <c r="A35" s="231" t="s">
        <v>1507</v>
      </c>
      <c r="B35" s="243" t="str">
        <f>IF(ISERROR(VLOOKUP(A35,TABLES!$A$2:$B$10,2,0)),"",VLOOKUP(A35,TABLES!$A$2:$B$10,2,0))</f>
        <v>▐</v>
      </c>
      <c r="C35" s="206" t="str">
        <f>IF(C36="x","z","")</f>
        <v/>
      </c>
      <c r="D35" s="206" t="str">
        <f>IF(D36="x","z","")</f>
        <v/>
      </c>
      <c r="E35" s="174" t="s">
        <v>2572</v>
      </c>
      <c r="F35" s="174" t="s">
        <v>1750</v>
      </c>
      <c r="G35" s="174"/>
      <c r="H35" s="174"/>
      <c r="I35" s="174" t="str">
        <f t="shared" si="1"/>
        <v/>
      </c>
      <c r="J35" s="217"/>
      <c r="K35" s="207" t="s">
        <v>222</v>
      </c>
      <c r="L35" s="214" t="s">
        <v>222</v>
      </c>
      <c r="M35" s="207" t="s">
        <v>222</v>
      </c>
      <c r="N35" s="214" t="s">
        <v>222</v>
      </c>
      <c r="O35" s="207" t="s">
        <v>222</v>
      </c>
      <c r="P35" s="214" t="s">
        <v>222</v>
      </c>
      <c r="Q35" s="207" t="s">
        <v>222</v>
      </c>
      <c r="R35" s="214" t="s">
        <v>222</v>
      </c>
      <c r="S35" s="207" t="s">
        <v>222</v>
      </c>
      <c r="T35" s="214" t="s">
        <v>222</v>
      </c>
      <c r="U35" s="207" t="s">
        <v>222</v>
      </c>
      <c r="V35" s="214" t="s">
        <v>222</v>
      </c>
      <c r="W35" s="207" t="s">
        <v>222</v>
      </c>
    </row>
    <row r="36" spans="1:23" ht="22.5">
      <c r="A36" s="231" t="s">
        <v>1505</v>
      </c>
      <c r="B36" s="243" t="str">
        <f>IF(ISERROR(VLOOKUP(A36,TABLES!$A$2:$B$10,2,0)),"",VLOOKUP(A36,TABLES!$A$2:$B$10,2,0))</f>
        <v>■</v>
      </c>
      <c r="C36" s="208"/>
      <c r="D36" s="208"/>
      <c r="E36" s="176" t="s">
        <v>4262</v>
      </c>
      <c r="F36" s="176" t="s">
        <v>4259</v>
      </c>
      <c r="G36" s="219" t="s">
        <v>196</v>
      </c>
      <c r="H36" s="219" t="s">
        <v>664</v>
      </c>
      <c r="I36" s="219" t="str">
        <f t="shared" si="1"/>
        <v>AQ_COMPORT_CigElect ; AQ_COMPORT_CigElect_N</v>
      </c>
      <c r="J36" s="219" t="s">
        <v>195</v>
      </c>
      <c r="K36" s="209">
        <v>10</v>
      </c>
      <c r="L36" s="210">
        <v>13</v>
      </c>
      <c r="M36" s="209">
        <v>16</v>
      </c>
      <c r="N36" s="210">
        <v>20</v>
      </c>
      <c r="O36" s="209">
        <v>32</v>
      </c>
      <c r="P36" s="210">
        <v>23</v>
      </c>
      <c r="Q36" s="209">
        <v>46</v>
      </c>
      <c r="R36" s="210">
        <v>26</v>
      </c>
      <c r="S36" s="209">
        <v>38</v>
      </c>
      <c r="T36" s="210">
        <v>20</v>
      </c>
      <c r="U36" s="209">
        <v>26</v>
      </c>
      <c r="V36" s="210">
        <v>30</v>
      </c>
      <c r="W36" s="209">
        <v>50</v>
      </c>
    </row>
    <row r="37" spans="1:23" ht="22.5">
      <c r="A37" s="231" t="s">
        <v>1508</v>
      </c>
      <c r="B37" s="243" t="str">
        <f>IF(ISERROR(VLOOKUP(A37,TABLES!$A$2:$B$10,2,0)),"",VLOOKUP(A37,TABLES!$A$2:$B$10,2,0))</f>
        <v>□</v>
      </c>
      <c r="C37" s="211" t="str">
        <f>IF(OR(C38="x",C39="x",C40="x",C41="x"),"x","")</f>
        <v/>
      </c>
      <c r="D37" s="211" t="str">
        <f>IF(OR(D38="x",D39="x",D40="x",D41="x"),"x","")</f>
        <v/>
      </c>
      <c r="E37" s="177" t="s">
        <v>1170</v>
      </c>
      <c r="F37" s="194" t="s">
        <v>1171</v>
      </c>
      <c r="G37" s="219"/>
      <c r="H37" s="219"/>
      <c r="I37" s="219"/>
      <c r="J37" s="219"/>
      <c r="K37" s="209">
        <v>10</v>
      </c>
      <c r="L37" s="210">
        <v>13</v>
      </c>
      <c r="M37" s="209">
        <v>16</v>
      </c>
      <c r="N37" s="210">
        <v>20</v>
      </c>
      <c r="O37" s="209">
        <v>32</v>
      </c>
      <c r="P37" s="210">
        <v>23</v>
      </c>
      <c r="Q37" s="209">
        <v>46</v>
      </c>
      <c r="R37" s="210">
        <v>26</v>
      </c>
      <c r="S37" s="209">
        <v>38</v>
      </c>
      <c r="T37" s="210">
        <v>20</v>
      </c>
      <c r="U37" s="209">
        <v>26</v>
      </c>
      <c r="V37" s="210">
        <v>30</v>
      </c>
      <c r="W37" s="209">
        <v>50</v>
      </c>
    </row>
    <row r="38" spans="1:23" ht="33.75">
      <c r="A38" s="231" t="s">
        <v>1504</v>
      </c>
      <c r="B38" s="243" t="str">
        <f>IF(ISERROR(VLOOKUP(A38,TABLES!$A$2:$B$10,2,0)),"",VLOOKUP(A38,TABLES!$A$2:$B$10,2,0))</f>
        <v>□</v>
      </c>
      <c r="C38" s="212" t="str">
        <f>IF($C$36="x","x","")</f>
        <v/>
      </c>
      <c r="D38" s="212" t="str">
        <f>IF($D$36="x","x","")</f>
        <v/>
      </c>
      <c r="E38" s="179" t="s">
        <v>1491</v>
      </c>
      <c r="F38" s="176" t="s">
        <v>1492</v>
      </c>
      <c r="G38" s="219" t="s">
        <v>1166</v>
      </c>
      <c r="H38" s="219" t="s">
        <v>664</v>
      </c>
      <c r="I38" s="219" t="str">
        <f t="shared" ref="I38:I56" si="4">IF(G38&lt;&gt;"",IF(H38&lt;&gt;"",G38&amp;" ; "&amp;IFERROR(IF(SEARCH(" ; ",G38)&gt;0,SUBSTITUTE(G38," ; ","_N ; ")&amp;"_N"),IFERROR(IF(SEARCH(" ;",G38)&gt;0,SUBSTITUTE(G38," ;","_N  ; ")&amp;"_N"),IFERROR(IF(SEARCH(";",G38)&gt;0,SUBSTITUTE(G38,";","_N  ; ")&amp;"_N"),G38&amp;"_N"))),G38),"")</f>
        <v>AQ_COMPORT_CigElNbAn ; AQ_COMPORT_CigElAn ; AQ_COMPORT_CigElNbAn_N ; AQ_COMPORT_CigElAn_N</v>
      </c>
      <c r="J38" s="219" t="s">
        <v>195</v>
      </c>
      <c r="K38" s="209">
        <v>10</v>
      </c>
      <c r="L38" s="210">
        <v>13</v>
      </c>
      <c r="M38" s="209">
        <v>16</v>
      </c>
      <c r="N38" s="225">
        <v>20</v>
      </c>
      <c r="O38" s="209">
        <v>32</v>
      </c>
      <c r="P38" s="225">
        <v>5</v>
      </c>
      <c r="Q38" s="209">
        <v>46</v>
      </c>
      <c r="R38" s="225">
        <v>26</v>
      </c>
      <c r="S38" s="209">
        <v>38</v>
      </c>
      <c r="T38" s="225"/>
      <c r="U38" s="209"/>
      <c r="V38" s="225"/>
      <c r="W38" s="209"/>
    </row>
    <row r="39" spans="1:23" ht="22.5">
      <c r="A39" s="231" t="s">
        <v>1504</v>
      </c>
      <c r="B39" s="243" t="str">
        <f>IF(ISERROR(VLOOKUP(A39,TABLES!$A$2:$B$10,2,0)),"",VLOOKUP(A39,TABLES!$A$2:$B$10,2,0))</f>
        <v>□</v>
      </c>
      <c r="C39" s="212" t="str">
        <f t="shared" ref="C39:C41" si="5">IF($C$36="x","x","")</f>
        <v/>
      </c>
      <c r="D39" s="212" t="str">
        <f t="shared" ref="D39:D41" si="6">IF($D$36="x","x","")</f>
        <v/>
      </c>
      <c r="E39" s="176" t="s">
        <v>1266</v>
      </c>
      <c r="F39" s="176" t="s">
        <v>1378</v>
      </c>
      <c r="G39" s="219" t="s">
        <v>1167</v>
      </c>
      <c r="H39" s="219" t="s">
        <v>664</v>
      </c>
      <c r="I39" s="219" t="str">
        <f t="shared" si="4"/>
        <v>AQ_COMPORT_CigElCi ; AQ_COMPORT_CigElNbCi ; AQ_COMPORT_CigElMl ; AQ_COMPORT_CigElNbMl ; AQ_COMPORT_CigElCi_N ; AQ_COMPORT_CigElNbCi_N ; AQ_COMPORT_CigElMl_N ; AQ_COMPORT_CigElNbMl_N</v>
      </c>
      <c r="J39" s="219" t="s">
        <v>195</v>
      </c>
      <c r="K39" s="209">
        <v>10</v>
      </c>
      <c r="L39" s="210">
        <v>13</v>
      </c>
      <c r="M39" s="209">
        <v>16</v>
      </c>
      <c r="N39" s="210">
        <v>20</v>
      </c>
      <c r="O39" s="209">
        <v>32</v>
      </c>
      <c r="P39" s="210">
        <v>23</v>
      </c>
      <c r="Q39" s="209">
        <v>46</v>
      </c>
      <c r="R39" s="210">
        <v>26</v>
      </c>
      <c r="S39" s="209">
        <v>38</v>
      </c>
      <c r="T39" s="210">
        <v>20</v>
      </c>
      <c r="U39" s="209">
        <v>26</v>
      </c>
      <c r="V39" s="210">
        <v>30</v>
      </c>
      <c r="W39" s="209">
        <v>50</v>
      </c>
    </row>
    <row r="40" spans="1:23" ht="45">
      <c r="A40" s="231" t="s">
        <v>1504</v>
      </c>
      <c r="B40" s="243" t="str">
        <f>IF(ISERROR(VLOOKUP(A40,TABLES!$A$2:$B$10,2,0)),"",VLOOKUP(A40,TABLES!$A$2:$B$10,2,0))</f>
        <v>□</v>
      </c>
      <c r="C40" s="212" t="str">
        <f t="shared" si="5"/>
        <v/>
      </c>
      <c r="D40" s="212" t="str">
        <f t="shared" si="6"/>
        <v/>
      </c>
      <c r="E40" s="176" t="s">
        <v>1490</v>
      </c>
      <c r="F40" s="176" t="s">
        <v>4260</v>
      </c>
      <c r="G40" s="219" t="s">
        <v>1168</v>
      </c>
      <c r="H40" s="219" t="s">
        <v>664</v>
      </c>
      <c r="I40" s="219" t="str">
        <f t="shared" si="4"/>
        <v>AQ_COMPORT_CigElDos ; AQ_COMPORT_CigElDose ; AQ_COMPORT_CigElDos_N ; AQ_COMPORT_CigElDose_N</v>
      </c>
      <c r="J40" s="219" t="s">
        <v>195</v>
      </c>
      <c r="K40" s="209">
        <v>10</v>
      </c>
      <c r="L40" s="210">
        <v>13</v>
      </c>
      <c r="M40" s="209">
        <v>16</v>
      </c>
      <c r="N40" s="225">
        <v>20</v>
      </c>
      <c r="O40" s="209">
        <v>32</v>
      </c>
      <c r="P40" s="225">
        <v>23</v>
      </c>
      <c r="Q40" s="209">
        <v>46</v>
      </c>
      <c r="R40" s="225">
        <v>26</v>
      </c>
      <c r="S40" s="209">
        <v>38</v>
      </c>
      <c r="T40" s="225">
        <v>20</v>
      </c>
      <c r="U40" s="209">
        <v>26</v>
      </c>
      <c r="V40" s="225">
        <v>30</v>
      </c>
      <c r="W40" s="209">
        <v>50</v>
      </c>
    </row>
    <row r="41" spans="1:23" ht="22.5">
      <c r="A41" s="231" t="s">
        <v>1504</v>
      </c>
      <c r="B41" s="243" t="str">
        <f>IF(ISERROR(VLOOKUP(A41,TABLES!$A$2:$B$10,2,0)),"",VLOOKUP(A41,TABLES!$A$2:$B$10,2,0))</f>
        <v>□</v>
      </c>
      <c r="C41" s="212" t="str">
        <f t="shared" si="5"/>
        <v/>
      </c>
      <c r="D41" s="212" t="str">
        <f t="shared" si="6"/>
        <v/>
      </c>
      <c r="E41" s="486" t="s">
        <v>3987</v>
      </c>
      <c r="F41" s="176" t="s">
        <v>4186</v>
      </c>
      <c r="G41" s="219" t="s">
        <v>3989</v>
      </c>
      <c r="H41" s="219" t="s">
        <v>222</v>
      </c>
      <c r="I41" s="219" t="str">
        <f t="shared" si="4"/>
        <v>AQ_COMPORT_CBD ; AQ_COMPORT_CBD_N</v>
      </c>
      <c r="J41" s="219" t="s">
        <v>195</v>
      </c>
      <c r="K41" s="209"/>
      <c r="L41" s="210"/>
      <c r="M41" s="209"/>
      <c r="N41" s="225"/>
      <c r="O41" s="209"/>
      <c r="P41" s="225"/>
      <c r="Q41" s="209"/>
      <c r="R41" s="225"/>
      <c r="S41" s="209"/>
      <c r="T41" s="225"/>
      <c r="U41" s="209">
        <v>26</v>
      </c>
      <c r="V41" s="225">
        <v>30</v>
      </c>
      <c r="W41" s="209">
        <v>50</v>
      </c>
    </row>
    <row r="42" spans="1:23" ht="22.5">
      <c r="A42" s="231" t="s">
        <v>1509</v>
      </c>
      <c r="B42" s="243" t="str">
        <f>IF(ISERROR(VLOOKUP(A42,TABLES!$A$2:$B$10,2,0)),"",VLOOKUP(A42,TABLES!$A$2:$B$10,2,0))</f>
        <v>▫</v>
      </c>
      <c r="C42" s="212" t="str">
        <f>IF(C41="x","x","")</f>
        <v/>
      </c>
      <c r="D42" s="212" t="str">
        <f>IF(D41="x","x","")</f>
        <v/>
      </c>
      <c r="E42" s="486" t="s">
        <v>3988</v>
      </c>
      <c r="F42" s="176" t="s">
        <v>4187</v>
      </c>
      <c r="G42" s="219" t="s">
        <v>3990</v>
      </c>
      <c r="H42" s="219" t="s">
        <v>222</v>
      </c>
      <c r="I42" s="219" t="str">
        <f t="shared" si="4"/>
        <v>AQ_COMPORT_CBDDose ; AQ_COMPORT_CBDDose_N</v>
      </c>
      <c r="J42" s="219" t="s">
        <v>195</v>
      </c>
      <c r="K42" s="209"/>
      <c r="L42" s="210"/>
      <c r="M42" s="209"/>
      <c r="N42" s="225"/>
      <c r="O42" s="209"/>
      <c r="P42" s="225"/>
      <c r="Q42" s="209"/>
      <c r="R42" s="225"/>
      <c r="S42" s="209"/>
      <c r="T42" s="225"/>
      <c r="U42" s="209">
        <v>26</v>
      </c>
      <c r="V42" s="225">
        <v>30</v>
      </c>
      <c r="W42" s="209">
        <v>50</v>
      </c>
    </row>
    <row r="43" spans="1:23">
      <c r="A43" s="231" t="s">
        <v>1507</v>
      </c>
      <c r="B43" s="243" t="str">
        <f>IF(ISERROR(VLOOKUP(A43,TABLES!$A$2:$B$10,2,0)),"",VLOOKUP(A43,TABLES!$A$2:$B$10,2,0))</f>
        <v>▐</v>
      </c>
      <c r="C43" s="206" t="str">
        <f>IF(C44="x","z","")</f>
        <v/>
      </c>
      <c r="D43" s="206" t="str">
        <f>IF(D44="x","z","")</f>
        <v/>
      </c>
      <c r="E43" s="174" t="s">
        <v>1747</v>
      </c>
      <c r="F43" s="174" t="s">
        <v>1747</v>
      </c>
      <c r="G43" s="174"/>
      <c r="H43" s="174"/>
      <c r="I43" s="174" t="str">
        <f t="shared" si="4"/>
        <v/>
      </c>
      <c r="J43" s="217"/>
      <c r="K43" s="207" t="s">
        <v>222</v>
      </c>
      <c r="L43" s="214" t="s">
        <v>222</v>
      </c>
      <c r="M43" s="207" t="s">
        <v>222</v>
      </c>
      <c r="N43" s="214" t="s">
        <v>222</v>
      </c>
      <c r="O43" s="207" t="s">
        <v>222</v>
      </c>
      <c r="P43" s="214" t="s">
        <v>222</v>
      </c>
      <c r="Q43" s="207" t="s">
        <v>222</v>
      </c>
      <c r="R43" s="214" t="s">
        <v>222</v>
      </c>
      <c r="S43" s="207" t="s">
        <v>222</v>
      </c>
      <c r="T43" s="214" t="s">
        <v>222</v>
      </c>
      <c r="U43" s="207" t="s">
        <v>222</v>
      </c>
      <c r="V43" s="214" t="s">
        <v>222</v>
      </c>
      <c r="W43" s="207" t="s">
        <v>222</v>
      </c>
    </row>
    <row r="44" spans="1:23" ht="22.5">
      <c r="A44" s="231" t="s">
        <v>1505</v>
      </c>
      <c r="B44" s="243" t="str">
        <f>IF(ISERROR(VLOOKUP(A44,TABLES!$A$2:$B$10,2,0)),"",VLOOKUP(A44,TABLES!$A$2:$B$10,2,0))</f>
        <v>■</v>
      </c>
      <c r="C44" s="208"/>
      <c r="D44" s="208"/>
      <c r="E44" s="176" t="s">
        <v>1583</v>
      </c>
      <c r="F44" s="176" t="s">
        <v>1584</v>
      </c>
      <c r="G44" s="219" t="s">
        <v>197</v>
      </c>
      <c r="H44" s="219" t="s">
        <v>664</v>
      </c>
      <c r="I44" s="219" t="str">
        <f t="shared" si="4"/>
        <v>AQ_COMPORT_CaCo12mois ; AQ_COMPORT_CaCo12mois_N</v>
      </c>
      <c r="J44" s="219" t="s">
        <v>195</v>
      </c>
      <c r="K44" s="209">
        <v>13</v>
      </c>
      <c r="L44" s="210">
        <v>16</v>
      </c>
      <c r="M44" s="209">
        <v>17</v>
      </c>
      <c r="N44" s="210">
        <v>21</v>
      </c>
      <c r="O44" s="209">
        <v>33</v>
      </c>
      <c r="P44" s="210">
        <v>24</v>
      </c>
      <c r="Q44" s="209">
        <v>47</v>
      </c>
      <c r="R44" s="210">
        <v>27</v>
      </c>
      <c r="S44" s="209">
        <v>39</v>
      </c>
      <c r="T44" s="210">
        <v>21</v>
      </c>
      <c r="U44" s="209">
        <v>27</v>
      </c>
      <c r="V44" s="210">
        <v>31</v>
      </c>
      <c r="W44" s="209">
        <v>51</v>
      </c>
    </row>
    <row r="45" spans="1:23" ht="45">
      <c r="A45" s="231" t="s">
        <v>1508</v>
      </c>
      <c r="B45" s="243" t="str">
        <f>IF(ISERROR(VLOOKUP(A45,TABLES!$A$2:$B$10,2,0)),"",VLOOKUP(A45,TABLES!$A$2:$B$10,2,0))</f>
        <v>□</v>
      </c>
      <c r="C45" s="212" t="str">
        <f>IF(C44="x","x","")</f>
        <v/>
      </c>
      <c r="D45" s="212" t="str">
        <f>IF(D44="x","x","")</f>
        <v/>
      </c>
      <c r="E45" s="176" t="s">
        <v>1267</v>
      </c>
      <c r="F45" s="176" t="s">
        <v>1379</v>
      </c>
      <c r="G45" s="219" t="s">
        <v>198</v>
      </c>
      <c r="H45" s="219" t="s">
        <v>664</v>
      </c>
      <c r="I45" s="219" t="str">
        <f t="shared" si="4"/>
        <v>AQ_COMPORT_CaCoNb ; AQ_COMPORT_CaCoNb_N</v>
      </c>
      <c r="J45" s="219" t="s">
        <v>195</v>
      </c>
      <c r="K45" s="209">
        <v>13</v>
      </c>
      <c r="L45" s="210">
        <v>16</v>
      </c>
      <c r="M45" s="209">
        <v>17</v>
      </c>
      <c r="N45" s="210">
        <v>21</v>
      </c>
      <c r="O45" s="209">
        <v>33</v>
      </c>
      <c r="P45" s="210">
        <v>24</v>
      </c>
      <c r="Q45" s="209">
        <v>47</v>
      </c>
      <c r="R45" s="210">
        <v>27</v>
      </c>
      <c r="S45" s="209">
        <v>39</v>
      </c>
      <c r="T45" s="210">
        <v>21</v>
      </c>
      <c r="U45" s="209">
        <v>27</v>
      </c>
      <c r="V45" s="210">
        <v>31</v>
      </c>
      <c r="W45" s="209">
        <v>51</v>
      </c>
    </row>
    <row r="46" spans="1:23">
      <c r="A46" s="231" t="s">
        <v>1507</v>
      </c>
      <c r="B46" s="243" t="str">
        <f>IF(ISERROR(VLOOKUP(A46,TABLES!$A$2:$B$10,2,0)),"",VLOOKUP(A46,TABLES!$A$2:$B$10,2,0))</f>
        <v>▐</v>
      </c>
      <c r="C46" s="206" t="str">
        <f>IF(OR(C47="x",C48="x",C49="x",C50="x",C51="x"),"z","")</f>
        <v/>
      </c>
      <c r="D46" s="206" t="str">
        <f>IF(OR(D47="x",D48="x",D49="x",D50="x",D51="x"),"z","")</f>
        <v/>
      </c>
      <c r="E46" s="174" t="s">
        <v>326</v>
      </c>
      <c r="F46" s="174" t="s">
        <v>327</v>
      </c>
      <c r="G46" s="174"/>
      <c r="H46" s="174"/>
      <c r="I46" s="174" t="str">
        <f t="shared" si="4"/>
        <v/>
      </c>
      <c r="J46" s="217"/>
      <c r="K46" s="207"/>
      <c r="L46" s="214"/>
      <c r="M46" s="207"/>
      <c r="N46" s="214"/>
      <c r="O46" s="207" t="s">
        <v>222</v>
      </c>
      <c r="P46" s="214"/>
      <c r="Q46" s="207"/>
      <c r="R46" s="214"/>
      <c r="S46" s="207"/>
      <c r="T46" s="214"/>
      <c r="U46" s="207"/>
      <c r="V46" s="214"/>
      <c r="W46" s="207"/>
    </row>
    <row r="47" spans="1:23" ht="33.75">
      <c r="A47" s="231" t="s">
        <v>1505</v>
      </c>
      <c r="B47" s="243" t="str">
        <f>IF(ISERROR(VLOOKUP(A47,TABLES!$A$2:$B$10,2,0)),"",VLOOKUP(A47,TABLES!$A$2:$B$10,2,0))</f>
        <v>■</v>
      </c>
      <c r="C47" s="226"/>
      <c r="D47" s="226"/>
      <c r="E47" s="176" t="s">
        <v>1268</v>
      </c>
      <c r="F47" s="176" t="s">
        <v>1380</v>
      </c>
      <c r="G47" s="219" t="s">
        <v>328</v>
      </c>
      <c r="H47" s="219" t="s">
        <v>664</v>
      </c>
      <c r="I47" s="219" t="str">
        <f t="shared" si="4"/>
        <v>AQ_COMPORT_TcMarque ; AQ_COMPORT_TcMarque_N</v>
      </c>
      <c r="J47" s="219" t="s">
        <v>195</v>
      </c>
      <c r="K47" s="209"/>
      <c r="L47" s="210"/>
      <c r="M47" s="209"/>
      <c r="N47" s="210"/>
      <c r="O47" s="209">
        <v>26</v>
      </c>
      <c r="P47" s="210"/>
      <c r="Q47" s="209"/>
      <c r="R47" s="210"/>
      <c r="S47" s="202"/>
      <c r="T47" s="210"/>
      <c r="U47" s="202"/>
      <c r="V47" s="210"/>
      <c r="W47" s="202"/>
    </row>
    <row r="48" spans="1:23" ht="33.75">
      <c r="A48" s="231" t="s">
        <v>1505</v>
      </c>
      <c r="B48" s="243" t="str">
        <f>IF(ISERROR(VLOOKUP(A48,TABLES!$A$2:$B$10,2,0)),"",VLOOKUP(A48,TABLES!$A$2:$B$10,2,0))</f>
        <v>■</v>
      </c>
      <c r="C48" s="226"/>
      <c r="D48" s="226"/>
      <c r="E48" s="176" t="s">
        <v>1269</v>
      </c>
      <c r="F48" s="176" t="s">
        <v>4261</v>
      </c>
      <c r="G48" s="219" t="s">
        <v>329</v>
      </c>
      <c r="H48" s="219" t="s">
        <v>664</v>
      </c>
      <c r="I48" s="219" t="str">
        <f t="shared" si="4"/>
        <v>AQ_COMPORT_TcAspect ; AQ_COMPORT_TcAspect_N</v>
      </c>
      <c r="J48" s="219" t="s">
        <v>195</v>
      </c>
      <c r="K48" s="209"/>
      <c r="L48" s="210"/>
      <c r="M48" s="209"/>
      <c r="N48" s="210"/>
      <c r="O48" s="209">
        <v>27</v>
      </c>
      <c r="P48" s="210"/>
      <c r="Q48" s="209"/>
      <c r="R48" s="210"/>
      <c r="S48" s="202"/>
      <c r="T48" s="210"/>
      <c r="U48" s="202"/>
      <c r="V48" s="210"/>
      <c r="W48" s="202"/>
    </row>
    <row r="49" spans="1:23" ht="33.75">
      <c r="A49" s="231" t="s">
        <v>1505</v>
      </c>
      <c r="B49" s="243" t="str">
        <f>IF(ISERROR(VLOOKUP(A49,TABLES!$A$2:$B$10,2,0)),"",VLOOKUP(A49,TABLES!$A$2:$B$10,2,0))</f>
        <v>■</v>
      </c>
      <c r="C49" s="226"/>
      <c r="D49" s="226"/>
      <c r="E49" s="176" t="s">
        <v>1270</v>
      </c>
      <c r="F49" s="176" t="s">
        <v>1381</v>
      </c>
      <c r="G49" s="219" t="s">
        <v>330</v>
      </c>
      <c r="H49" s="219" t="s">
        <v>664</v>
      </c>
      <c r="I49" s="219" t="str">
        <f t="shared" si="4"/>
        <v>AQ_COMPORT_TcGene ; AQ_COMPORT_TcGene_N</v>
      </c>
      <c r="J49" s="219" t="s">
        <v>195</v>
      </c>
      <c r="K49" s="209"/>
      <c r="L49" s="210"/>
      <c r="M49" s="209"/>
      <c r="N49" s="210"/>
      <c r="O49" s="209">
        <v>28</v>
      </c>
      <c r="P49" s="210"/>
      <c r="Q49" s="209"/>
      <c r="R49" s="210"/>
      <c r="S49" s="202"/>
      <c r="T49" s="210"/>
      <c r="U49" s="202"/>
      <c r="V49" s="210"/>
      <c r="W49" s="202"/>
    </row>
    <row r="50" spans="1:23" ht="56.25">
      <c r="A50" s="231" t="s">
        <v>1505</v>
      </c>
      <c r="B50" s="243" t="str">
        <f>IF(ISERROR(VLOOKUP(A50,TABLES!$A$2:$B$10,2,0)),"",VLOOKUP(A50,TABLES!$A$2:$B$10,2,0))</f>
        <v>■</v>
      </c>
      <c r="C50" s="226"/>
      <c r="D50" s="226"/>
      <c r="E50" s="176" t="s">
        <v>1271</v>
      </c>
      <c r="F50" s="176" t="s">
        <v>4263</v>
      </c>
      <c r="G50" s="219" t="s">
        <v>331</v>
      </c>
      <c r="H50" s="219" t="s">
        <v>664</v>
      </c>
      <c r="I50" s="219" t="str">
        <f t="shared" si="4"/>
        <v>AQ_COMPORT_TcGeneNeutre ; AQ_COMPORT_TcGeneNeutre_N</v>
      </c>
      <c r="J50" s="219" t="s">
        <v>195</v>
      </c>
      <c r="K50" s="209"/>
      <c r="L50" s="210"/>
      <c r="M50" s="209"/>
      <c r="N50" s="210"/>
      <c r="O50" s="209">
        <v>29</v>
      </c>
      <c r="P50" s="210"/>
      <c r="Q50" s="209"/>
      <c r="R50" s="210"/>
      <c r="S50" s="202"/>
      <c r="T50" s="210"/>
      <c r="U50" s="202"/>
      <c r="V50" s="210"/>
      <c r="W50" s="202"/>
    </row>
    <row r="51" spans="1:23" ht="33.75">
      <c r="A51" s="231" t="s">
        <v>1505</v>
      </c>
      <c r="B51" s="243" t="str">
        <f>IF(ISERROR(VLOOKUP(A51,TABLES!$A$2:$B$10,2,0)),"",VLOOKUP(A51,TABLES!$A$2:$B$10,2,0))</f>
        <v>■</v>
      </c>
      <c r="C51" s="32" t="str">
        <f>IF(OR(C52="x",C53="x",C54="x",C55="x"),"x","Sélection ci-dessous")</f>
        <v>Sélection ci-dessous</v>
      </c>
      <c r="D51" s="23" t="str">
        <f>IF(OR(D52="x",D53="x",D54="x",D55="x"),"x","Select items here under")</f>
        <v>Select items here under</v>
      </c>
      <c r="E51" s="179" t="s">
        <v>1272</v>
      </c>
      <c r="F51" s="176" t="s">
        <v>1382</v>
      </c>
      <c r="G51" s="216"/>
      <c r="H51" s="216"/>
      <c r="I51" s="216"/>
      <c r="J51" s="219"/>
      <c r="K51" s="209"/>
      <c r="L51" s="210"/>
      <c r="M51" s="209"/>
      <c r="N51" s="210"/>
      <c r="O51" s="209">
        <v>30</v>
      </c>
      <c r="P51" s="210"/>
      <c r="Q51" s="209"/>
      <c r="R51" s="210"/>
      <c r="S51" s="202"/>
      <c r="T51" s="210"/>
      <c r="U51" s="202"/>
      <c r="V51" s="210"/>
      <c r="W51" s="202"/>
    </row>
    <row r="52" spans="1:23">
      <c r="A52" s="231" t="s">
        <v>1504</v>
      </c>
      <c r="B52" s="243" t="str">
        <f>IF(ISERROR(VLOOKUP(A52,TABLES!$A$2:$B$10,2,0)),"",VLOOKUP(A52,TABLES!$A$2:$B$10,2,0))</f>
        <v>□</v>
      </c>
      <c r="C52" s="226"/>
      <c r="D52" s="226"/>
      <c r="E52" s="179" t="s">
        <v>411</v>
      </c>
      <c r="F52" s="179" t="s">
        <v>383</v>
      </c>
      <c r="G52" s="219" t="s">
        <v>332</v>
      </c>
      <c r="H52" s="219" t="s">
        <v>664</v>
      </c>
      <c r="I52" s="219" t="str">
        <f t="shared" si="4"/>
        <v>AQ_COMPORT_TcRisque ; AQ_COMPORT_TcRisque_N</v>
      </c>
      <c r="J52" s="219" t="s">
        <v>195</v>
      </c>
      <c r="K52" s="209"/>
      <c r="L52" s="210"/>
      <c r="M52" s="209"/>
      <c r="N52" s="210"/>
      <c r="O52" s="209">
        <v>30</v>
      </c>
      <c r="P52" s="210"/>
      <c r="Q52" s="209"/>
      <c r="R52" s="210"/>
      <c r="S52" s="209"/>
      <c r="T52" s="210"/>
      <c r="U52" s="202"/>
      <c r="V52" s="210"/>
      <c r="W52" s="209"/>
    </row>
    <row r="53" spans="1:23">
      <c r="A53" s="231" t="s">
        <v>1504</v>
      </c>
      <c r="B53" s="243" t="str">
        <f>IF(ISERROR(VLOOKUP(A53,TABLES!$A$2:$B$10,2,0)),"",VLOOKUP(A53,TABLES!$A$2:$B$10,2,0))</f>
        <v>□</v>
      </c>
      <c r="C53" s="226"/>
      <c r="D53" s="226"/>
      <c r="E53" s="179" t="s">
        <v>412</v>
      </c>
      <c r="F53" s="179" t="s">
        <v>387</v>
      </c>
      <c r="G53" s="219" t="s">
        <v>333</v>
      </c>
      <c r="H53" s="219" t="s">
        <v>664</v>
      </c>
      <c r="I53" s="219" t="str">
        <f t="shared" si="4"/>
        <v>AQ_COMPORT_TcIncite ; AQ_COMPORT_TcIncite_N</v>
      </c>
      <c r="J53" s="219" t="s">
        <v>195</v>
      </c>
      <c r="K53" s="209"/>
      <c r="L53" s="210"/>
      <c r="M53" s="209"/>
      <c r="N53" s="210"/>
      <c r="O53" s="209">
        <v>30</v>
      </c>
      <c r="P53" s="210"/>
      <c r="Q53" s="209"/>
      <c r="R53" s="210"/>
      <c r="S53" s="209"/>
      <c r="T53" s="210"/>
      <c r="U53" s="202"/>
      <c r="V53" s="210"/>
      <c r="W53" s="209"/>
    </row>
    <row r="54" spans="1:23" ht="22.5">
      <c r="A54" s="231" t="s">
        <v>1504</v>
      </c>
      <c r="B54" s="243" t="str">
        <f>IF(ISERROR(VLOOKUP(A54,TABLES!$A$2:$B$10,2,0)),"",VLOOKUP(A54,TABLES!$A$2:$B$10,2,0))</f>
        <v>□</v>
      </c>
      <c r="C54" s="226"/>
      <c r="D54" s="226"/>
      <c r="E54" s="179" t="s">
        <v>413</v>
      </c>
      <c r="F54" s="179" t="s">
        <v>388</v>
      </c>
      <c r="G54" s="219" t="s">
        <v>334</v>
      </c>
      <c r="H54" s="219" t="s">
        <v>664</v>
      </c>
      <c r="I54" s="219" t="str">
        <f t="shared" si="4"/>
        <v>AQ_COMPORT_TcArret ; AQ_COMPORT_TcArret_N</v>
      </c>
      <c r="J54" s="219" t="s">
        <v>195</v>
      </c>
      <c r="K54" s="209"/>
      <c r="L54" s="210"/>
      <c r="M54" s="209"/>
      <c r="N54" s="210"/>
      <c r="O54" s="209">
        <v>30</v>
      </c>
      <c r="P54" s="210"/>
      <c r="Q54" s="209"/>
      <c r="R54" s="210"/>
      <c r="S54" s="209"/>
      <c r="T54" s="210"/>
      <c r="U54" s="202"/>
      <c r="V54" s="210"/>
      <c r="W54" s="209"/>
    </row>
    <row r="55" spans="1:23" ht="22.5">
      <c r="A55" s="231" t="s">
        <v>1505</v>
      </c>
      <c r="B55" s="243" t="str">
        <f>IF(ISERROR(VLOOKUP(A55,TABLES!$A$2:$B$10,2,0)),"",VLOOKUP(A55,TABLES!$A$2:$B$10,2,0))</f>
        <v>■</v>
      </c>
      <c r="C55" s="226"/>
      <c r="D55" s="226"/>
      <c r="E55" s="176" t="s">
        <v>1585</v>
      </c>
      <c r="F55" s="176" t="s">
        <v>1586</v>
      </c>
      <c r="G55" s="219" t="s">
        <v>335</v>
      </c>
      <c r="H55" s="219" t="s">
        <v>664</v>
      </c>
      <c r="I55" s="219" t="str">
        <f t="shared" si="4"/>
        <v>AQ_COMPORT_TcPqNeutre ; AQ_COMPORT_TcPqNeutre_N</v>
      </c>
      <c r="J55" s="219" t="s">
        <v>195</v>
      </c>
      <c r="K55" s="209"/>
      <c r="L55" s="210"/>
      <c r="M55" s="209"/>
      <c r="N55" s="210"/>
      <c r="O55" s="209">
        <v>31</v>
      </c>
      <c r="P55" s="210"/>
      <c r="Q55" s="209"/>
      <c r="R55" s="210"/>
      <c r="S55" s="209"/>
      <c r="T55" s="210"/>
      <c r="U55" s="202"/>
      <c r="V55" s="210"/>
      <c r="W55" s="209"/>
    </row>
    <row r="56" spans="1:23">
      <c r="A56" s="231" t="s">
        <v>1507</v>
      </c>
      <c r="B56" s="243" t="str">
        <f>IF(ISERROR(VLOOKUP(A56,TABLES!$A$2:$B$10,2,0)),"",VLOOKUP(A56,TABLES!$A$2:$B$10,2,0))</f>
        <v>▐</v>
      </c>
      <c r="C56" s="206" t="str">
        <f>IF(COUNTIF(C57:C103,"x"),"z","")</f>
        <v/>
      </c>
      <c r="D56" s="206" t="str">
        <f>IF(COUNTIF(D57:D103,"x"),"z","")</f>
        <v/>
      </c>
      <c r="E56" s="174" t="s">
        <v>2974</v>
      </c>
      <c r="F56" s="174" t="s">
        <v>2983</v>
      </c>
      <c r="G56" s="174"/>
      <c r="H56" s="174"/>
      <c r="I56" s="174" t="str">
        <f t="shared" si="4"/>
        <v/>
      </c>
      <c r="J56" s="217"/>
      <c r="K56" s="207"/>
      <c r="L56" s="214"/>
      <c r="M56" s="207"/>
      <c r="N56" s="214"/>
      <c r="O56" s="207"/>
      <c r="P56" s="214"/>
      <c r="Q56" s="207" t="s">
        <v>222</v>
      </c>
      <c r="R56" s="214"/>
      <c r="S56" s="207"/>
      <c r="T56" s="214"/>
      <c r="U56" s="207" t="s">
        <v>222</v>
      </c>
      <c r="V56" s="214"/>
      <c r="W56" s="207"/>
    </row>
    <row r="57" spans="1:23">
      <c r="A57" s="231" t="s">
        <v>1505</v>
      </c>
      <c r="B57" s="243" t="str">
        <f>IF(ISERROR(VLOOKUP(A57,TABLES!$A$2:$B$10,2,0)),"",VLOOKUP(A57,TABLES!$A$2:$B$10,2,0))</f>
        <v>■</v>
      </c>
      <c r="C57" s="208"/>
      <c r="D57" s="208"/>
      <c r="E57" s="177" t="s">
        <v>1545</v>
      </c>
      <c r="F57" s="176" t="s">
        <v>1546</v>
      </c>
      <c r="G57" s="219" t="s">
        <v>295</v>
      </c>
      <c r="H57" s="219" t="s">
        <v>664</v>
      </c>
      <c r="I57" s="219" t="str">
        <f t="shared" ref="I57:I64" si="7">IF(G57&lt;&gt;"",IF(H57&lt;&gt;"",G57&amp;" ; "&amp;IFERROR(IF(SEARCH(" ; ",G57)&gt;0,SUBSTITUTE(G57," ; ","_N ; ")&amp;"_N"),IFERROR(IF(SEARCH(" ;",G57)&gt;0,SUBSTITUTE(G57," ;","_N  ; ")&amp;"_N"),IFERROR(IF(SEARCH(";",G57)&gt;0,SUBSTITUTE(G57,";","_N  ; ")&amp;"_N"),G57&amp;"_N"))),G57),"")</f>
        <v>AQ_ALIM_BoufDomine ; AQ_ALIM_BoufDomine_N</v>
      </c>
      <c r="J57" s="219" t="s">
        <v>105</v>
      </c>
      <c r="K57" s="209"/>
      <c r="L57" s="215"/>
      <c r="M57" s="209"/>
      <c r="N57" s="215">
        <v>13</v>
      </c>
      <c r="O57" s="209"/>
      <c r="P57" s="215"/>
      <c r="Q57" s="209"/>
      <c r="R57" s="215"/>
      <c r="S57" s="209"/>
      <c r="T57" s="215"/>
      <c r="U57" s="202"/>
      <c r="V57" s="215"/>
      <c r="W57" s="209"/>
    </row>
    <row r="58" spans="1:23" ht="22.5">
      <c r="A58" s="231" t="s">
        <v>1505</v>
      </c>
      <c r="B58" s="243" t="str">
        <f>IF(ISERROR(VLOOKUP(A58,TABLES!$A$2:$B$10,2,0)),"",VLOOKUP(A58,TABLES!$A$2:$B$10,2,0))</f>
        <v>■</v>
      </c>
      <c r="C58" s="208"/>
      <c r="D58" s="208"/>
      <c r="E58" s="180" t="s">
        <v>1289</v>
      </c>
      <c r="F58" s="180" t="s">
        <v>1400</v>
      </c>
      <c r="G58" s="219" t="s">
        <v>483</v>
      </c>
      <c r="H58" s="219" t="s">
        <v>222</v>
      </c>
      <c r="I58" s="219" t="str">
        <f t="shared" si="7"/>
        <v>AQ_ALIM_Equilib ; AQ_ALIM_Equilib_N</v>
      </c>
      <c r="J58" s="221" t="s">
        <v>105</v>
      </c>
      <c r="K58" s="209"/>
      <c r="L58" s="215"/>
      <c r="M58" s="209"/>
      <c r="N58" s="215"/>
      <c r="O58" s="209"/>
      <c r="P58" s="215"/>
      <c r="Q58" s="209">
        <v>51</v>
      </c>
      <c r="R58" s="215"/>
      <c r="S58" s="209"/>
      <c r="T58" s="215"/>
      <c r="U58" s="209">
        <v>11</v>
      </c>
      <c r="V58" s="215"/>
      <c r="W58" s="209"/>
    </row>
    <row r="59" spans="1:23">
      <c r="A59" s="248" t="s">
        <v>1504</v>
      </c>
      <c r="B59" s="243" t="str">
        <f>IF(ISERROR(VLOOKUP(A59,TABLES!$A$2:$B$10,2,0)),"",VLOOKUP(A59,TABLES!$A$2:$B$10,2,0))</f>
        <v>□</v>
      </c>
      <c r="C59" s="208"/>
      <c r="D59" s="208"/>
      <c r="E59" s="180" t="s">
        <v>709</v>
      </c>
      <c r="F59" s="180" t="s">
        <v>1187</v>
      </c>
      <c r="G59" s="219" t="s">
        <v>514</v>
      </c>
      <c r="H59" s="219" t="s">
        <v>222</v>
      </c>
      <c r="I59" s="219" t="str">
        <f t="shared" si="7"/>
        <v>AQ_ALIM_FreqConsAlFrit ; AQ_ALIM_FreqConsAlFritPJ ; AQ_ALIM_FreqConsAlFrit_N ; AQ_ALIM_FreqConsAlFritPJ_N</v>
      </c>
      <c r="J59" s="221" t="s">
        <v>105</v>
      </c>
      <c r="K59" s="209"/>
      <c r="L59" s="215"/>
      <c r="M59" s="209"/>
      <c r="N59" s="215"/>
      <c r="O59" s="209"/>
      <c r="P59" s="215"/>
      <c r="Q59" s="209">
        <v>54</v>
      </c>
      <c r="R59" s="215"/>
      <c r="S59" s="202"/>
      <c r="T59" s="215"/>
      <c r="U59" s="202">
        <v>14</v>
      </c>
      <c r="V59" s="215"/>
      <c r="W59" s="202"/>
    </row>
    <row r="60" spans="1:23">
      <c r="A60" s="248" t="s">
        <v>1504</v>
      </c>
      <c r="B60" s="243" t="str">
        <f>IF(ISERROR(VLOOKUP(A60,TABLES!$A$2:$B$10,2,0)),"",VLOOKUP(A60,TABLES!$A$2:$B$10,2,0))</f>
        <v>□</v>
      </c>
      <c r="C60" s="208"/>
      <c r="D60" s="208"/>
      <c r="E60" s="180" t="s">
        <v>474</v>
      </c>
      <c r="F60" s="180" t="s">
        <v>521</v>
      </c>
      <c r="G60" s="219" t="s">
        <v>523</v>
      </c>
      <c r="H60" s="219" t="s">
        <v>222</v>
      </c>
      <c r="I60" s="219" t="str">
        <f t="shared" si="7"/>
        <v>AQ_ALIM_FreqConsBeurM ; AQ_ALIM_FreqConsBeurMPJ ; AQ_ALIM_FreqConsBeurM_N ; AQ_ALIM_FreqConsBeurMPJ_N</v>
      </c>
      <c r="J60" s="221" t="s">
        <v>105</v>
      </c>
      <c r="K60" s="209"/>
      <c r="L60" s="215"/>
      <c r="M60" s="209"/>
      <c r="N60" s="215"/>
      <c r="O60" s="209"/>
      <c r="P60" s="215"/>
      <c r="Q60" s="209">
        <v>54</v>
      </c>
      <c r="R60" s="215"/>
      <c r="S60" s="202"/>
      <c r="T60" s="215"/>
      <c r="U60" s="202">
        <v>14</v>
      </c>
      <c r="V60" s="215"/>
      <c r="W60" s="202"/>
    </row>
    <row r="61" spans="1:23">
      <c r="A61" s="248" t="s">
        <v>1504</v>
      </c>
      <c r="B61" s="243" t="str">
        <f>IF(ISERROR(VLOOKUP(A61,TABLES!$A$2:$B$10,2,0)),"",VLOOKUP(A61,TABLES!$A$2:$B$10,2,0))</f>
        <v>□</v>
      </c>
      <c r="C61" s="208"/>
      <c r="D61" s="208"/>
      <c r="E61" s="180" t="s">
        <v>1184</v>
      </c>
      <c r="F61" s="180" t="s">
        <v>1185</v>
      </c>
      <c r="G61" s="219" t="s">
        <v>519</v>
      </c>
      <c r="H61" s="219" t="s">
        <v>222</v>
      </c>
      <c r="I61" s="219" t="str">
        <f t="shared" si="7"/>
        <v>AQ_ALIM_FreqConsBisc ; AQ_ALIM_FreqConsBiscPJ ; AQ_ALIM_FreqConsBisc_N ; AQ_ALIM_FreqConsBiscPJ_N</v>
      </c>
      <c r="J61" s="221" t="s">
        <v>105</v>
      </c>
      <c r="K61" s="209"/>
      <c r="L61" s="215"/>
      <c r="M61" s="209"/>
      <c r="N61" s="215"/>
      <c r="O61" s="209"/>
      <c r="P61" s="215"/>
      <c r="Q61" s="209">
        <v>54</v>
      </c>
      <c r="R61" s="215"/>
      <c r="S61" s="202"/>
      <c r="T61" s="215"/>
      <c r="U61" s="202">
        <v>14</v>
      </c>
      <c r="V61" s="215"/>
      <c r="W61" s="202"/>
    </row>
    <row r="62" spans="1:23">
      <c r="A62" s="248" t="s">
        <v>1504</v>
      </c>
      <c r="B62" s="243" t="str">
        <f>IF(ISERROR(VLOOKUP(A62,TABLES!$A$2:$B$10,2,0)),"",VLOOKUP(A62,TABLES!$A$2:$B$10,2,0))</f>
        <v>□</v>
      </c>
      <c r="C62" s="208"/>
      <c r="D62" s="208"/>
      <c r="E62" s="180" t="s">
        <v>1200</v>
      </c>
      <c r="F62" s="180" t="s">
        <v>1203</v>
      </c>
      <c r="G62" s="219" t="s">
        <v>520</v>
      </c>
      <c r="H62" s="219" t="s">
        <v>222</v>
      </c>
      <c r="I62" s="219" t="str">
        <f t="shared" si="7"/>
        <v>AQ_ALIM_FreqConsBiscAL ; AQ_ALIM_FreqConsBiscALPJ ; AQ_ALIM_FreqConsBiscAL_N ; AQ_ALIM_FreqConsBiscALPJ_N</v>
      </c>
      <c r="J62" s="221" t="s">
        <v>105</v>
      </c>
      <c r="K62" s="209"/>
      <c r="L62" s="215"/>
      <c r="M62" s="209"/>
      <c r="N62" s="215"/>
      <c r="O62" s="209"/>
      <c r="P62" s="215"/>
      <c r="Q62" s="209">
        <v>54</v>
      </c>
      <c r="R62" s="215"/>
      <c r="S62" s="202"/>
      <c r="T62" s="215"/>
      <c r="U62" s="202">
        <v>14</v>
      </c>
      <c r="V62" s="215"/>
      <c r="W62" s="202"/>
    </row>
    <row r="63" spans="1:23">
      <c r="A63" s="248" t="s">
        <v>1504</v>
      </c>
      <c r="B63" s="243" t="str">
        <f>IF(ISERROR(VLOOKUP(A63,TABLES!$A$2:$B$10,2,0)),"",VLOOKUP(A63,TABLES!$A$2:$B$10,2,0))</f>
        <v>□</v>
      </c>
      <c r="C63" s="208"/>
      <c r="D63" s="208"/>
      <c r="E63" s="180" t="s">
        <v>472</v>
      </c>
      <c r="F63" s="180" t="s">
        <v>515</v>
      </c>
      <c r="G63" s="219" t="s">
        <v>516</v>
      </c>
      <c r="H63" s="219" t="s">
        <v>222</v>
      </c>
      <c r="I63" s="219" t="str">
        <f t="shared" si="7"/>
        <v>AQ_ALIM_FreqConsBisSal ; AQ_ALIM_FreqConsBisSalPJ ; AQ_ALIM_FreqConsBisSal_N ; AQ_ALIM_FreqConsBisSalPJ_N</v>
      </c>
      <c r="J63" s="221" t="s">
        <v>105</v>
      </c>
      <c r="K63" s="209"/>
      <c r="L63" s="215"/>
      <c r="M63" s="209"/>
      <c r="N63" s="215"/>
      <c r="O63" s="209"/>
      <c r="P63" s="215"/>
      <c r="Q63" s="209">
        <v>54</v>
      </c>
      <c r="R63" s="215"/>
      <c r="S63" s="202"/>
      <c r="T63" s="215"/>
      <c r="U63" s="202">
        <v>14</v>
      </c>
      <c r="V63" s="215"/>
      <c r="W63" s="202"/>
    </row>
    <row r="64" spans="1:23">
      <c r="A64" s="248" t="s">
        <v>1504</v>
      </c>
      <c r="B64" s="243" t="str">
        <f>IF(ISERROR(VLOOKUP(A64,TABLES!$A$2:$B$10,2,0)),"",VLOOKUP(A64,TABLES!$A$2:$B$10,2,0))</f>
        <v>□</v>
      </c>
      <c r="C64" s="208"/>
      <c r="D64" s="208"/>
      <c r="E64" s="180" t="s">
        <v>476</v>
      </c>
      <c r="F64" s="180" t="s">
        <v>528</v>
      </c>
      <c r="G64" s="219" t="s">
        <v>526</v>
      </c>
      <c r="H64" s="219" t="s">
        <v>222</v>
      </c>
      <c r="I64" s="219" t="str">
        <f t="shared" si="7"/>
        <v>AQ_ALIM_FreqConsCafe ; AQ_ALIM_FreqConsCafePJ ; AQ_ALIM_FreqConsCafe_N ; AQ_ALIM_FreqConsCafePJ_N</v>
      </c>
      <c r="J64" s="221" t="s">
        <v>105</v>
      </c>
      <c r="K64" s="209"/>
      <c r="L64" s="215"/>
      <c r="M64" s="209"/>
      <c r="N64" s="215"/>
      <c r="O64" s="209"/>
      <c r="P64" s="215"/>
      <c r="Q64" s="209">
        <v>54</v>
      </c>
      <c r="R64" s="215"/>
      <c r="S64" s="202"/>
      <c r="T64" s="215"/>
      <c r="U64" s="202">
        <v>14</v>
      </c>
      <c r="V64" s="215"/>
      <c r="W64" s="202"/>
    </row>
    <row r="65" spans="1:23" ht="56.25">
      <c r="A65" s="248" t="s">
        <v>253</v>
      </c>
      <c r="B65" s="243" t="str">
        <f>IF(ISERROR(VLOOKUP(A65,TABLES!$A$2:$B$10,2,0)),"",VLOOKUP(A65,TABLES!$A$2:$B$10,2,0))</f>
        <v>!</v>
      </c>
      <c r="C65" s="23" t="str">
        <f>IF(OR(C66="x",C67="x",C68="x",C69="x",C70="x",C71="x",C72="x",C73="x",C74="x",C75="x",C76="x",C77="x",C78="x",C79="x",C80="x",C81="x",C82="x",C83="x",C84="x",C85="x",C86="x",C87="x",C88="x",C89="x",C90="x",C91="x",C92="x",C93="x",C94="x"),"x","Sélection ci-dessous")</f>
        <v>Sélection ci-dessous</v>
      </c>
      <c r="D65" s="23" t="str">
        <f>IF(OR(D66="x",D67="x",D68="x",D69="x",D70="x",D71="x",D72="x",D73="x",D74="x",D75="x",D76="x",D77="x",D78="x",D79="x",D80="x",D81="x",D82="x",D83="x",D84="x",D85="x",D86="x",D87="x",D88="x",D89="x",D90="x",D91="x",D92="x",D93="x",D94="x"),"x","Select items here under")</f>
        <v>Select items here under</v>
      </c>
      <c r="E65" s="180" t="s">
        <v>1294</v>
      </c>
      <c r="F65" s="181" t="s">
        <v>1402</v>
      </c>
      <c r="G65" s="216"/>
      <c r="H65" s="216"/>
      <c r="I65" s="216"/>
      <c r="J65" s="220"/>
      <c r="K65" s="209"/>
      <c r="L65" s="215"/>
      <c r="M65" s="209"/>
      <c r="N65" s="215"/>
      <c r="O65" s="209"/>
      <c r="P65" s="215"/>
      <c r="Q65" s="209">
        <v>54</v>
      </c>
      <c r="R65" s="215"/>
      <c r="S65" s="202"/>
      <c r="T65" s="215"/>
      <c r="U65" s="202">
        <v>14</v>
      </c>
      <c r="V65" s="215"/>
      <c r="W65" s="202"/>
    </row>
    <row r="66" spans="1:23">
      <c r="A66" s="248" t="s">
        <v>1504</v>
      </c>
      <c r="B66" s="243" t="str">
        <f>IF(ISERROR(VLOOKUP(A66,TABLES!$A$2:$B$10,2,0)),"",VLOOKUP(A66,TABLES!$A$2:$B$10,2,0))</f>
        <v>□</v>
      </c>
      <c r="C66" s="208"/>
      <c r="D66" s="208"/>
      <c r="E66" s="180" t="s">
        <v>471</v>
      </c>
      <c r="F66" s="180" t="s">
        <v>502</v>
      </c>
      <c r="G66" s="219" t="s">
        <v>505</v>
      </c>
      <c r="H66" s="219" t="s">
        <v>222</v>
      </c>
      <c r="I66" s="219" t="str">
        <f t="shared" ref="I66:I94" si="8">IF(G66&lt;&gt;"",IF(H66&lt;&gt;"",G66&amp;" ; "&amp;IFERROR(IF(SEARCH(" ; ",G66)&gt;0,SUBSTITUTE(G66," ; ","_N ; ")&amp;"_N"),IFERROR(IF(SEARCH(" ;",G66)&gt;0,SUBSTITUTE(G66," ;","_N  ; ")&amp;"_N"),IFERROR(IF(SEARCH(";",G66)&gt;0,SUBSTITUTE(G66,";","_N  ; ")&amp;"_N"),G66&amp;"_N"))),G66),"")</f>
        <v>AQ_ALIM_FreqConsCereal ; AQ_ALIM_FreqConsCerealPJ ; AQ_ALIM_FreqConsCereal_N ; AQ_ALIM_FreqConsCerealPJ_N</v>
      </c>
      <c r="J66" s="221" t="s">
        <v>105</v>
      </c>
      <c r="K66" s="209"/>
      <c r="L66" s="215"/>
      <c r="M66" s="209"/>
      <c r="N66" s="215"/>
      <c r="O66" s="209"/>
      <c r="P66" s="215"/>
      <c r="Q66" s="209">
        <v>54</v>
      </c>
      <c r="R66" s="215"/>
      <c r="S66" s="202"/>
      <c r="T66" s="215"/>
      <c r="U66" s="202">
        <v>14</v>
      </c>
      <c r="V66" s="215"/>
      <c r="W66" s="202"/>
    </row>
    <row r="67" spans="1:23">
      <c r="A67" s="248" t="s">
        <v>1504</v>
      </c>
      <c r="B67" s="243" t="str">
        <f>IF(ISERROR(VLOOKUP(A67,TABLES!$A$2:$B$10,2,0)),"",VLOOKUP(A67,TABLES!$A$2:$B$10,2,0))</f>
        <v>□</v>
      </c>
      <c r="C67" s="208"/>
      <c r="D67" s="208"/>
      <c r="E67" s="180" t="s">
        <v>705</v>
      </c>
      <c r="F67" s="180" t="s">
        <v>1194</v>
      </c>
      <c r="G67" s="219" t="s">
        <v>491</v>
      </c>
      <c r="H67" s="219" t="s">
        <v>222</v>
      </c>
      <c r="I67" s="219" t="str">
        <f t="shared" si="8"/>
        <v>AQ_ALIM_FreqConsChar ; AQ_ALIM_FreqConsCharPj ; AQ_ALIM_FreqConsChar_N ; AQ_ALIM_FreqConsCharPj_N</v>
      </c>
      <c r="J67" s="221" t="s">
        <v>105</v>
      </c>
      <c r="K67" s="209"/>
      <c r="L67" s="215"/>
      <c r="M67" s="209"/>
      <c r="N67" s="215"/>
      <c r="O67" s="209"/>
      <c r="P67" s="215"/>
      <c r="Q67" s="209">
        <v>54</v>
      </c>
      <c r="R67" s="215"/>
      <c r="S67" s="202"/>
      <c r="T67" s="215"/>
      <c r="U67" s="202">
        <v>14</v>
      </c>
      <c r="V67" s="215"/>
      <c r="W67" s="202"/>
    </row>
    <row r="68" spans="1:23">
      <c r="A68" s="248" t="s">
        <v>1504</v>
      </c>
      <c r="B68" s="243" t="str">
        <f>IF(ISERROR(VLOOKUP(A68,TABLES!$A$2:$B$10,2,0)),"",VLOOKUP(A68,TABLES!$A$2:$B$10,2,0))</f>
        <v>□</v>
      </c>
      <c r="C68" s="208"/>
      <c r="D68" s="208"/>
      <c r="E68" s="180" t="s">
        <v>706</v>
      </c>
      <c r="F68" s="180" t="s">
        <v>1192</v>
      </c>
      <c r="G68" s="219" t="s">
        <v>495</v>
      </c>
      <c r="H68" s="219" t="s">
        <v>222</v>
      </c>
      <c r="I68" s="219" t="str">
        <f t="shared" si="8"/>
        <v>AQ_ALIM_FreqConsDess ; AQ_ALIM_FreqConsDessPJ ; AQ_ALIM_FreqConsDess_N ; AQ_ALIM_FreqConsDessPJ_N</v>
      </c>
      <c r="J68" s="221" t="s">
        <v>105</v>
      </c>
      <c r="K68" s="209"/>
      <c r="L68" s="215"/>
      <c r="M68" s="209"/>
      <c r="N68" s="215"/>
      <c r="O68" s="209"/>
      <c r="P68" s="215"/>
      <c r="Q68" s="209">
        <v>54</v>
      </c>
      <c r="R68" s="215"/>
      <c r="S68" s="202"/>
      <c r="T68" s="215"/>
      <c r="U68" s="202">
        <v>14</v>
      </c>
      <c r="V68" s="215"/>
      <c r="W68" s="202"/>
    </row>
    <row r="69" spans="1:23">
      <c r="A69" s="248" t="s">
        <v>1504</v>
      </c>
      <c r="B69" s="243" t="str">
        <f>IF(ISERROR(VLOOKUP(A69,TABLES!$A$2:$B$10,2,0)),"",VLOOKUP(A69,TABLES!$A$2:$B$10,2,0))</f>
        <v>□</v>
      </c>
      <c r="C69" s="208"/>
      <c r="D69" s="208"/>
      <c r="E69" s="180" t="s">
        <v>718</v>
      </c>
      <c r="F69" s="180" t="s">
        <v>533</v>
      </c>
      <c r="G69" s="219" t="s">
        <v>534</v>
      </c>
      <c r="H69" s="219" t="s">
        <v>222</v>
      </c>
      <c r="I69" s="219" t="str">
        <f t="shared" si="8"/>
        <v>AQ_ALIM_FreqConsEnerg ; AQ_ALIM_FreqConsEnergPJ ; AQ_ALIM_FreqConsEnerg_N ; AQ_ALIM_FreqConsEnergPJ_N</v>
      </c>
      <c r="J69" s="221" t="s">
        <v>105</v>
      </c>
      <c r="K69" s="209"/>
      <c r="L69" s="215"/>
      <c r="M69" s="209"/>
      <c r="N69" s="215"/>
      <c r="O69" s="209"/>
      <c r="P69" s="215"/>
      <c r="Q69" s="209">
        <v>54</v>
      </c>
      <c r="R69" s="215"/>
      <c r="S69" s="202"/>
      <c r="T69" s="215"/>
      <c r="U69" s="202">
        <v>14</v>
      </c>
      <c r="V69" s="215"/>
      <c r="W69" s="202"/>
    </row>
    <row r="70" spans="1:23">
      <c r="A70" s="248" t="s">
        <v>1504</v>
      </c>
      <c r="B70" s="243" t="str">
        <f>IF(ISERROR(VLOOKUP(A70,TABLES!$A$2:$B$10,2,0)),"",VLOOKUP(A70,TABLES!$A$2:$B$10,2,0))</f>
        <v>□</v>
      </c>
      <c r="C70" s="208"/>
      <c r="D70" s="208"/>
      <c r="E70" s="180" t="s">
        <v>717</v>
      </c>
      <c r="F70" s="180" t="s">
        <v>1186</v>
      </c>
      <c r="G70" s="219" t="s">
        <v>513</v>
      </c>
      <c r="H70" s="219" t="s">
        <v>222</v>
      </c>
      <c r="I70" s="219" t="str">
        <f t="shared" si="8"/>
        <v>AQ_ALIM_FreqConsFast ; AQ_ALIM_FreqConsFastPJ ; AQ_ALIM_FreqConsFast_N ; AQ_ALIM_FreqConsFastPJ_N</v>
      </c>
      <c r="J70" s="221" t="s">
        <v>105</v>
      </c>
      <c r="K70" s="209"/>
      <c r="L70" s="215"/>
      <c r="M70" s="209"/>
      <c r="N70" s="215"/>
      <c r="O70" s="209"/>
      <c r="P70" s="215"/>
      <c r="Q70" s="209">
        <v>54</v>
      </c>
      <c r="R70" s="215"/>
      <c r="S70" s="202"/>
      <c r="T70" s="215"/>
      <c r="U70" s="202">
        <v>14</v>
      </c>
      <c r="V70" s="215"/>
      <c r="W70" s="202"/>
    </row>
    <row r="71" spans="1:23">
      <c r="A71" s="248" t="s">
        <v>1504</v>
      </c>
      <c r="B71" s="243" t="str">
        <f>IF(ISERROR(VLOOKUP(A71,TABLES!$A$2:$B$10,2,0)),"",VLOOKUP(A71,TABLES!$A$2:$B$10,2,0))</f>
        <v>□</v>
      </c>
      <c r="C71" s="208"/>
      <c r="D71" s="208"/>
      <c r="E71" s="180" t="s">
        <v>1198</v>
      </c>
      <c r="F71" s="180" t="s">
        <v>1202</v>
      </c>
      <c r="G71" s="219" t="s">
        <v>499</v>
      </c>
      <c r="H71" s="219" t="s">
        <v>222</v>
      </c>
      <c r="I71" s="219" t="str">
        <f t="shared" si="8"/>
        <v>AQ_ALIM_FreqConsFromAL ; AQ_ALIM_FreqConsFromALPJ ; AQ_ALIM_FreqConsFromAL_N ; AQ_ALIM_FreqConsFromALPJ_N</v>
      </c>
      <c r="J71" s="221" t="s">
        <v>105</v>
      </c>
      <c r="K71" s="209"/>
      <c r="L71" s="215"/>
      <c r="M71" s="209"/>
      <c r="N71" s="215"/>
      <c r="O71" s="209"/>
      <c r="P71" s="215"/>
      <c r="Q71" s="209">
        <v>54</v>
      </c>
      <c r="R71" s="215"/>
      <c r="S71" s="202"/>
      <c r="T71" s="215"/>
      <c r="U71" s="202">
        <v>14</v>
      </c>
      <c r="V71" s="215"/>
      <c r="W71" s="202"/>
    </row>
    <row r="72" spans="1:23">
      <c r="A72" s="248" t="s">
        <v>1504</v>
      </c>
      <c r="B72" s="243" t="str">
        <f>IF(ISERROR(VLOOKUP(A72,TABLES!$A$2:$B$10,2,0)),"",VLOOKUP(A72,TABLES!$A$2:$B$10,2,0))</f>
        <v>□</v>
      </c>
      <c r="C72" s="208"/>
      <c r="D72" s="208"/>
      <c r="E72" s="180" t="s">
        <v>473</v>
      </c>
      <c r="F72" s="180" t="s">
        <v>497</v>
      </c>
      <c r="G72" s="219" t="s">
        <v>498</v>
      </c>
      <c r="H72" s="219" t="s">
        <v>222</v>
      </c>
      <c r="I72" s="219" t="str">
        <f t="shared" si="8"/>
        <v>AQ_ALIM_FreqConsFromS ; AQ_ALIM_FreqConsFromSPJ ; AQ_ALIM_FreqConsFromS_N ; AQ_ALIM_FreqConsFromSPJ_N</v>
      </c>
      <c r="J72" s="221" t="s">
        <v>105</v>
      </c>
      <c r="K72" s="209"/>
      <c r="L72" s="215"/>
      <c r="M72" s="209"/>
      <c r="N72" s="215"/>
      <c r="O72" s="209"/>
      <c r="P72" s="215"/>
      <c r="Q72" s="209">
        <v>54</v>
      </c>
      <c r="R72" s="215"/>
      <c r="S72" s="202"/>
      <c r="T72" s="215"/>
      <c r="U72" s="209">
        <v>14</v>
      </c>
      <c r="V72" s="215"/>
      <c r="W72" s="202"/>
    </row>
    <row r="73" spans="1:23">
      <c r="A73" s="248" t="s">
        <v>1504</v>
      </c>
      <c r="B73" s="243" t="str">
        <f>IF(ISERROR(VLOOKUP(A73,TABLES!$A$2:$B$10,2,0)),"",VLOOKUP(A73,TABLES!$A$2:$B$10,2,0))</f>
        <v>□</v>
      </c>
      <c r="C73" s="208"/>
      <c r="D73" s="208"/>
      <c r="E73" s="180" t="s">
        <v>688</v>
      </c>
      <c r="F73" s="180" t="s">
        <v>689</v>
      </c>
      <c r="G73" s="219" t="s">
        <v>510</v>
      </c>
      <c r="H73" s="219" t="s">
        <v>222</v>
      </c>
      <c r="I73" s="219" t="str">
        <f t="shared" si="8"/>
        <v>AQ_ALIM_FreqConsFruiF ; AQ_ALIM_FreqConsFruiFPJ ; AQ_ALIM_FreqConsFruiF_N ; AQ_ALIM_FreqConsFruiFPJ_N</v>
      </c>
      <c r="J73" s="221" t="s">
        <v>105</v>
      </c>
      <c r="K73" s="209"/>
      <c r="L73" s="215"/>
      <c r="M73" s="209"/>
      <c r="N73" s="215"/>
      <c r="O73" s="209"/>
      <c r="P73" s="215"/>
      <c r="Q73" s="209">
        <v>54</v>
      </c>
      <c r="R73" s="215"/>
      <c r="S73" s="202"/>
      <c r="T73" s="215"/>
      <c r="U73" s="209">
        <v>14</v>
      </c>
      <c r="V73" s="215"/>
      <c r="W73" s="202"/>
    </row>
    <row r="74" spans="1:23">
      <c r="A74" s="248" t="s">
        <v>1504</v>
      </c>
      <c r="B74" s="243" t="str">
        <f>IF(ISERROR(VLOOKUP(A74,TABLES!$A$2:$B$10,2,0)),"",VLOOKUP(A74,TABLES!$A$2:$B$10,2,0))</f>
        <v>□</v>
      </c>
      <c r="C74" s="208"/>
      <c r="D74" s="208"/>
      <c r="E74" s="180" t="s">
        <v>475</v>
      </c>
      <c r="F74" s="180" t="s">
        <v>522</v>
      </c>
      <c r="G74" s="219" t="s">
        <v>524</v>
      </c>
      <c r="H74" s="219" t="s">
        <v>222</v>
      </c>
      <c r="I74" s="219" t="str">
        <f t="shared" si="8"/>
        <v>AQ_ALIM_FreqConsHuil ; AQ_ALIM_FreqConsHuilPJ ; AQ_ALIM_FreqConsHuil_N ; AQ_ALIM_FreqConsHuilPJ_N</v>
      </c>
      <c r="J74" s="221" t="s">
        <v>105</v>
      </c>
      <c r="K74" s="209"/>
      <c r="L74" s="215"/>
      <c r="M74" s="209"/>
      <c r="N74" s="215"/>
      <c r="O74" s="209"/>
      <c r="P74" s="215"/>
      <c r="Q74" s="209">
        <v>54</v>
      </c>
      <c r="R74" s="215"/>
      <c r="S74" s="202"/>
      <c r="T74" s="215"/>
      <c r="U74" s="202">
        <v>14</v>
      </c>
      <c r="V74" s="215"/>
      <c r="W74" s="202"/>
    </row>
    <row r="75" spans="1:23">
      <c r="A75" s="248" t="s">
        <v>1504</v>
      </c>
      <c r="B75" s="243" t="str">
        <f>IF(ISERROR(VLOOKUP(A75,TABLES!$A$2:$B$10,2,0)),"",VLOOKUP(A75,TABLES!$A$2:$B$10,2,0))</f>
        <v>□</v>
      </c>
      <c r="C75" s="208"/>
      <c r="D75" s="208"/>
      <c r="E75" s="180" t="s">
        <v>481</v>
      </c>
      <c r="F75" s="180" t="s">
        <v>530</v>
      </c>
      <c r="G75" s="219" t="s">
        <v>531</v>
      </c>
      <c r="H75" s="219" t="s">
        <v>222</v>
      </c>
      <c r="I75" s="219" t="str">
        <f t="shared" si="8"/>
        <v>AQ_ALIM_FreqConsJus ; AQ_ALIM_FreqConsJusPJ ; AQ_ALIM_FreqConsJus_N ; AQ_ALIM_FreqConsJusPJ_N</v>
      </c>
      <c r="J75" s="221" t="s">
        <v>105</v>
      </c>
      <c r="K75" s="209"/>
      <c r="L75" s="215"/>
      <c r="M75" s="209"/>
      <c r="N75" s="215"/>
      <c r="O75" s="209"/>
      <c r="P75" s="215"/>
      <c r="Q75" s="209">
        <v>54</v>
      </c>
      <c r="R75" s="215"/>
      <c r="S75" s="202"/>
      <c r="T75" s="215"/>
      <c r="U75" s="202">
        <v>14</v>
      </c>
      <c r="V75" s="215"/>
      <c r="W75" s="202"/>
    </row>
    <row r="76" spans="1:23">
      <c r="A76" s="248" t="s">
        <v>1504</v>
      </c>
      <c r="B76" s="243" t="str">
        <f>IF(ISERROR(VLOOKUP(A76,TABLES!$A$2:$B$10,2,0)),"",VLOOKUP(A76,TABLES!$A$2:$B$10,2,0))</f>
        <v>□</v>
      </c>
      <c r="C76" s="208"/>
      <c r="D76" s="208"/>
      <c r="E76" s="180" t="s">
        <v>467</v>
      </c>
      <c r="F76" s="180" t="s">
        <v>493</v>
      </c>
      <c r="G76" s="219" t="s">
        <v>492</v>
      </c>
      <c r="H76" s="219" t="s">
        <v>222</v>
      </c>
      <c r="I76" s="219" t="str">
        <f t="shared" si="8"/>
        <v>AQ_ALIM_FreqConsLaitS ; AQ_ALIM_FreqConsLaitSPJ ; AQ_ALIM_FreqConsLaitS_N ; AQ_ALIM_FreqConsLaitSPJ_N</v>
      </c>
      <c r="J76" s="221" t="s">
        <v>105</v>
      </c>
      <c r="K76" s="209"/>
      <c r="L76" s="215"/>
      <c r="M76" s="209"/>
      <c r="N76" s="215"/>
      <c r="O76" s="209"/>
      <c r="P76" s="215"/>
      <c r="Q76" s="209">
        <v>54</v>
      </c>
      <c r="R76" s="215"/>
      <c r="S76" s="202"/>
      <c r="T76" s="215"/>
      <c r="U76" s="202">
        <v>14</v>
      </c>
      <c r="V76" s="215"/>
      <c r="W76" s="202"/>
    </row>
    <row r="77" spans="1:23">
      <c r="A77" s="248" t="s">
        <v>1504</v>
      </c>
      <c r="B77" s="243" t="str">
        <f>IF(ISERROR(VLOOKUP(A77,TABLES!$A$2:$B$10,2,0)),"",VLOOKUP(A77,TABLES!$A$2:$B$10,2,0))</f>
        <v>□</v>
      </c>
      <c r="C77" s="208"/>
      <c r="D77" s="208"/>
      <c r="E77" s="180" t="s">
        <v>479</v>
      </c>
      <c r="F77" s="180" t="s">
        <v>509</v>
      </c>
      <c r="G77" s="219" t="s">
        <v>508</v>
      </c>
      <c r="H77" s="219" t="s">
        <v>222</v>
      </c>
      <c r="I77" s="219" t="str">
        <f t="shared" si="8"/>
        <v>AQ_ALIM_FreqConsLegCru ; AQ_ALIM_FreqConsLegCruPj ; AQ_ALIM_FreqConsLegCru_N ; AQ_ALIM_FreqConsLegCruPj_N</v>
      </c>
      <c r="J77" s="221" t="s">
        <v>105</v>
      </c>
      <c r="K77" s="209"/>
      <c r="L77" s="215"/>
      <c r="M77" s="209"/>
      <c r="N77" s="215"/>
      <c r="O77" s="209"/>
      <c r="P77" s="215"/>
      <c r="Q77" s="209">
        <v>54</v>
      </c>
      <c r="R77" s="215"/>
      <c r="S77" s="202"/>
      <c r="T77" s="215"/>
      <c r="U77" s="202">
        <v>14</v>
      </c>
      <c r="V77" s="215"/>
      <c r="W77" s="202"/>
    </row>
    <row r="78" spans="1:23">
      <c r="A78" s="248" t="s">
        <v>1504</v>
      </c>
      <c r="B78" s="243" t="str">
        <f>IF(ISERROR(VLOOKUP(A78,TABLES!$A$2:$B$10,2,0)),"",VLOOKUP(A78,TABLES!$A$2:$B$10,2,0))</f>
        <v>□</v>
      </c>
      <c r="C78" s="208"/>
      <c r="D78" s="208"/>
      <c r="E78" s="180" t="s">
        <v>716</v>
      </c>
      <c r="F78" s="180" t="s">
        <v>1189</v>
      </c>
      <c r="G78" s="219" t="s">
        <v>507</v>
      </c>
      <c r="H78" s="219" t="s">
        <v>222</v>
      </c>
      <c r="I78" s="219" t="str">
        <f t="shared" si="8"/>
        <v>AQ_ALIM_FreqConsLegSec ; AQ_ALIM_FreqConsLegSecPj ; AQ_ALIM_FreqConsLegSec_N ; AQ_ALIM_FreqConsLegSecPj_N</v>
      </c>
      <c r="J78" s="221" t="s">
        <v>105</v>
      </c>
      <c r="K78" s="209"/>
      <c r="L78" s="215"/>
      <c r="M78" s="209"/>
      <c r="N78" s="215"/>
      <c r="O78" s="209"/>
      <c r="P78" s="215"/>
      <c r="Q78" s="209">
        <v>54</v>
      </c>
      <c r="R78" s="215"/>
      <c r="S78" s="202"/>
      <c r="T78" s="215"/>
      <c r="U78" s="202">
        <v>14</v>
      </c>
      <c r="V78" s="215"/>
      <c r="W78" s="202"/>
    </row>
    <row r="79" spans="1:23">
      <c r="A79" s="248" t="s">
        <v>1504</v>
      </c>
      <c r="B79" s="243" t="str">
        <f>IF(ISERROR(VLOOKUP(A79,TABLES!$A$2:$B$10,2,0)),"",VLOOKUP(A79,TABLES!$A$2:$B$10,2,0))</f>
        <v>□</v>
      </c>
      <c r="C79" s="208"/>
      <c r="D79" s="208"/>
      <c r="E79" s="180" t="s">
        <v>468</v>
      </c>
      <c r="F79" s="180" t="s">
        <v>486</v>
      </c>
      <c r="G79" s="219" t="s">
        <v>490</v>
      </c>
      <c r="H79" s="219" t="s">
        <v>222</v>
      </c>
      <c r="I79" s="219" t="str">
        <f t="shared" si="8"/>
        <v>AQ_ALIM_FreqConsOeuf ; AQ_ALIM_FreqConsOeufPj ; AQ_ALIM_FreqConsOeuf_N ; AQ_ALIM_FreqConsOeufPj_N</v>
      </c>
      <c r="J79" s="221" t="s">
        <v>105</v>
      </c>
      <c r="K79" s="209"/>
      <c r="L79" s="215"/>
      <c r="M79" s="209"/>
      <c r="N79" s="215"/>
      <c r="O79" s="209"/>
      <c r="P79" s="215"/>
      <c r="Q79" s="209">
        <v>54</v>
      </c>
      <c r="R79" s="215"/>
      <c r="S79" s="202"/>
      <c r="T79" s="215"/>
      <c r="U79" s="202">
        <v>14</v>
      </c>
      <c r="V79" s="215"/>
      <c r="W79" s="202"/>
    </row>
    <row r="80" spans="1:23">
      <c r="A80" s="248" t="s">
        <v>1504</v>
      </c>
      <c r="B80" s="243" t="str">
        <f>IF(ISERROR(VLOOKUP(A80,TABLES!$A$2:$B$10,2,0)),"",VLOOKUP(A80,TABLES!$A$2:$B$10,2,0))</f>
        <v>□</v>
      </c>
      <c r="C80" s="208"/>
      <c r="D80" s="208"/>
      <c r="E80" s="180" t="s">
        <v>469</v>
      </c>
      <c r="F80" s="180" t="s">
        <v>500</v>
      </c>
      <c r="G80" s="219" t="s">
        <v>503</v>
      </c>
      <c r="H80" s="219" t="s">
        <v>222</v>
      </c>
      <c r="I80" s="219" t="str">
        <f t="shared" si="8"/>
        <v>AQ_ALIM_FreqConsPainB ; AQ_ALIM_FreqConsPainBPJ ; AQ_ALIM_FreqConsPainB_N ; AQ_ALIM_FreqConsPainBPJ_N</v>
      </c>
      <c r="J80" s="221" t="s">
        <v>105</v>
      </c>
      <c r="K80" s="209"/>
      <c r="L80" s="215"/>
      <c r="M80" s="209"/>
      <c r="N80" s="215"/>
      <c r="O80" s="209"/>
      <c r="P80" s="215"/>
      <c r="Q80" s="209">
        <v>54</v>
      </c>
      <c r="R80" s="215"/>
      <c r="S80" s="202"/>
      <c r="T80" s="215"/>
      <c r="U80" s="202">
        <v>14</v>
      </c>
      <c r="V80" s="215"/>
      <c r="W80" s="202"/>
    </row>
    <row r="81" spans="1:23">
      <c r="A81" s="248" t="s">
        <v>1504</v>
      </c>
      <c r="B81" s="243" t="str">
        <f>IF(ISERROR(VLOOKUP(A81,TABLES!$A$2:$B$10,2,0)),"",VLOOKUP(A81,TABLES!$A$2:$B$10,2,0))</f>
        <v>□</v>
      </c>
      <c r="C81" s="208"/>
      <c r="D81" s="208"/>
      <c r="E81" s="180" t="s">
        <v>470</v>
      </c>
      <c r="F81" s="180" t="s">
        <v>501</v>
      </c>
      <c r="G81" s="219" t="s">
        <v>504</v>
      </c>
      <c r="H81" s="219" t="s">
        <v>222</v>
      </c>
      <c r="I81" s="219" t="str">
        <f t="shared" si="8"/>
        <v>AQ_ALIM_FreqConsPainC ; AQ_ALIM_FreqConsPainCPJ ; AQ_ALIM_FreqConsPainC_N ; AQ_ALIM_FreqConsPainCPJ_N</v>
      </c>
      <c r="J81" s="221" t="s">
        <v>105</v>
      </c>
      <c r="K81" s="209"/>
      <c r="L81" s="215"/>
      <c r="M81" s="209"/>
      <c r="N81" s="215"/>
      <c r="O81" s="209"/>
      <c r="P81" s="215"/>
      <c r="Q81" s="209">
        <v>54</v>
      </c>
      <c r="R81" s="215"/>
      <c r="S81" s="202"/>
      <c r="T81" s="215"/>
      <c r="U81" s="202">
        <v>14</v>
      </c>
      <c r="V81" s="215"/>
      <c r="W81" s="202"/>
    </row>
    <row r="82" spans="1:23">
      <c r="A82" s="248" t="s">
        <v>1504</v>
      </c>
      <c r="B82" s="243" t="str">
        <f>IF(ISERROR(VLOOKUP(A82,TABLES!$A$2:$B$10,2,0)),"",VLOOKUP(A82,TABLES!$A$2:$B$10,2,0))</f>
        <v>□</v>
      </c>
      <c r="C82" s="208"/>
      <c r="D82" s="208"/>
      <c r="E82" s="180" t="s">
        <v>707</v>
      </c>
      <c r="F82" s="180" t="s">
        <v>1191</v>
      </c>
      <c r="G82" s="219" t="s">
        <v>700</v>
      </c>
      <c r="H82" s="219" t="s">
        <v>222</v>
      </c>
      <c r="I82" s="219" t="str">
        <f t="shared" si="8"/>
        <v>AQ_ALIM_FreqConsPate ; AQ_ALIM_FreqConsPatePJ ; AQ_ALIM_FreqConsPate_N ; AQ_ALIM_FreqConsPatePJ_N</v>
      </c>
      <c r="J82" s="221" t="s">
        <v>105</v>
      </c>
      <c r="K82" s="209"/>
      <c r="L82" s="215"/>
      <c r="M82" s="209"/>
      <c r="N82" s="215"/>
      <c r="O82" s="209"/>
      <c r="P82" s="215"/>
      <c r="Q82" s="209">
        <v>54</v>
      </c>
      <c r="R82" s="215"/>
      <c r="S82" s="202"/>
      <c r="T82" s="215"/>
      <c r="U82" s="202">
        <v>14</v>
      </c>
      <c r="V82" s="215"/>
      <c r="W82" s="202"/>
    </row>
    <row r="83" spans="1:23">
      <c r="A83" s="248" t="s">
        <v>1504</v>
      </c>
      <c r="B83" s="243" t="str">
        <f>IF(ISERROR(VLOOKUP(A83,TABLES!$A$2:$B$10,2,0)),"",VLOOKUP(A83,TABLES!$A$2:$B$10,2,0))</f>
        <v>□</v>
      </c>
      <c r="C83" s="208"/>
      <c r="D83" s="208"/>
      <c r="E83" s="180" t="s">
        <v>480</v>
      </c>
      <c r="F83" s="180" t="s">
        <v>518</v>
      </c>
      <c r="G83" s="219" t="s">
        <v>517</v>
      </c>
      <c r="H83" s="219" t="s">
        <v>222</v>
      </c>
      <c r="I83" s="219" t="str">
        <f t="shared" si="8"/>
        <v>AQ_ALIM_FreqConsPatis ; AQ_ALIM_FreqConsPatisPj ; AQ_ALIM_FreqConsPatis_N ; AQ_ALIM_FreqConsPatisPj_N</v>
      </c>
      <c r="J83" s="221" t="s">
        <v>105</v>
      </c>
      <c r="K83" s="209"/>
      <c r="L83" s="215"/>
      <c r="M83" s="209"/>
      <c r="N83" s="215"/>
      <c r="O83" s="209"/>
      <c r="P83" s="215"/>
      <c r="Q83" s="209">
        <v>54</v>
      </c>
      <c r="R83" s="215"/>
      <c r="S83" s="202"/>
      <c r="T83" s="215"/>
      <c r="U83" s="202">
        <v>14</v>
      </c>
      <c r="V83" s="215"/>
      <c r="W83" s="202"/>
    </row>
    <row r="84" spans="1:23" ht="22.5">
      <c r="A84" s="248" t="s">
        <v>1504</v>
      </c>
      <c r="B84" s="243" t="str">
        <f>IF(ISERROR(VLOOKUP(A84,TABLES!$A$2:$B$10,2,0)),"",VLOOKUP(A84,TABLES!$A$2:$B$10,2,0))</f>
        <v>□</v>
      </c>
      <c r="C84" s="208"/>
      <c r="D84" s="208"/>
      <c r="E84" s="180" t="s">
        <v>708</v>
      </c>
      <c r="F84" s="180" t="s">
        <v>1188</v>
      </c>
      <c r="G84" s="219" t="s">
        <v>511</v>
      </c>
      <c r="H84" s="219" t="s">
        <v>222</v>
      </c>
      <c r="I84" s="219" t="str">
        <f t="shared" si="8"/>
        <v>AQ_ALIM_FreqConsPlaC ; AQ_ALIM_FreqConsPlaCPJ ; AQ_ALIM_FreqConsPlaC_N ; AQ_ALIM_FreqConsPlaCPJ_N</v>
      </c>
      <c r="J84" s="221" t="s">
        <v>105</v>
      </c>
      <c r="K84" s="209"/>
      <c r="L84" s="215"/>
      <c r="M84" s="209"/>
      <c r="N84" s="215"/>
      <c r="O84" s="209"/>
      <c r="P84" s="215"/>
      <c r="Q84" s="209">
        <v>54</v>
      </c>
      <c r="R84" s="215"/>
      <c r="S84" s="202"/>
      <c r="T84" s="215"/>
      <c r="U84" s="202">
        <v>14</v>
      </c>
      <c r="V84" s="215"/>
      <c r="W84" s="202"/>
    </row>
    <row r="85" spans="1:23">
      <c r="A85" s="248" t="s">
        <v>1504</v>
      </c>
      <c r="B85" s="243" t="str">
        <f>IF(ISERROR(VLOOKUP(A85,TABLES!$A$2:$B$10,2,0)),"",VLOOKUP(A85,TABLES!$A$2:$B$10,2,0))</f>
        <v>□</v>
      </c>
      <c r="C85" s="208"/>
      <c r="D85" s="208"/>
      <c r="E85" s="180" t="s">
        <v>1199</v>
      </c>
      <c r="F85" s="180" t="s">
        <v>1204</v>
      </c>
      <c r="G85" s="219" t="s">
        <v>512</v>
      </c>
      <c r="H85" s="219" t="s">
        <v>222</v>
      </c>
      <c r="I85" s="219" t="str">
        <f t="shared" si="8"/>
        <v>AQ_ALIM_FreqConsPlaCAL ; AQ_ALIM_FreqConsPlaCALPJ ; AQ_ALIM_FreqConsPlaCAL_N ; AQ_ALIM_FreqConsPlaCALPJ_N</v>
      </c>
      <c r="J85" s="221" t="s">
        <v>105</v>
      </c>
      <c r="K85" s="209"/>
      <c r="L85" s="215"/>
      <c r="M85" s="209"/>
      <c r="N85" s="215"/>
      <c r="O85" s="209"/>
      <c r="P85" s="215"/>
      <c r="Q85" s="209">
        <v>54</v>
      </c>
      <c r="R85" s="215"/>
      <c r="S85" s="202"/>
      <c r="T85" s="215"/>
      <c r="U85" s="202">
        <v>14</v>
      </c>
      <c r="V85" s="215"/>
      <c r="W85" s="202"/>
    </row>
    <row r="86" spans="1:23">
      <c r="A86" s="248" t="s">
        <v>1504</v>
      </c>
      <c r="B86" s="243" t="str">
        <f>IF(ISERROR(VLOOKUP(A86,TABLES!$A$2:$B$10,2,0)),"",VLOOKUP(A86,TABLES!$A$2:$B$10,2,0))</f>
        <v>□</v>
      </c>
      <c r="C86" s="208"/>
      <c r="D86" s="208"/>
      <c r="E86" s="180" t="s">
        <v>714</v>
      </c>
      <c r="F86" s="180" t="s">
        <v>1193</v>
      </c>
      <c r="G86" s="219" t="s">
        <v>494</v>
      </c>
      <c r="H86" s="219" t="s">
        <v>222</v>
      </c>
      <c r="I86" s="219" t="str">
        <f t="shared" si="8"/>
        <v>AQ_ALIM_FreqConsPLait ; AQ_ALIM_FreqConsPLaitPJ ; AQ_ALIM_FreqConsPLait_N ; AQ_ALIM_FreqConsPLaitPJ_N</v>
      </c>
      <c r="J86" s="221" t="s">
        <v>105</v>
      </c>
      <c r="K86" s="209"/>
      <c r="L86" s="215"/>
      <c r="M86" s="209"/>
      <c r="N86" s="215"/>
      <c r="O86" s="209"/>
      <c r="P86" s="215"/>
      <c r="Q86" s="209">
        <v>54</v>
      </c>
      <c r="R86" s="215"/>
      <c r="S86" s="202"/>
      <c r="T86" s="215"/>
      <c r="U86" s="202">
        <v>14</v>
      </c>
      <c r="V86" s="215"/>
      <c r="W86" s="202"/>
    </row>
    <row r="87" spans="1:23">
      <c r="A87" s="248" t="s">
        <v>1504</v>
      </c>
      <c r="B87" s="243" t="str">
        <f>IF(ISERROR(VLOOKUP(A87,TABLES!$A$2:$B$10,2,0)),"",VLOOKUP(A87,TABLES!$A$2:$B$10,2,0))</f>
        <v>□</v>
      </c>
      <c r="C87" s="208"/>
      <c r="D87" s="208"/>
      <c r="E87" s="180" t="s">
        <v>1197</v>
      </c>
      <c r="F87" s="180" t="s">
        <v>1201</v>
      </c>
      <c r="G87" s="219" t="s">
        <v>496</v>
      </c>
      <c r="H87" s="219" t="s">
        <v>222</v>
      </c>
      <c r="I87" s="219" t="str">
        <f t="shared" si="8"/>
        <v>AQ_ALIM_FreqConsPLaitAL ; AQ_ALIM_FreqConsPLaitALPJ ; AQ_ALIM_FreqConsPLaitAL_N ; AQ_ALIM_FreqConsPLaitALPJ_N</v>
      </c>
      <c r="J87" s="221" t="s">
        <v>105</v>
      </c>
      <c r="K87" s="209"/>
      <c r="L87" s="215"/>
      <c r="M87" s="209"/>
      <c r="N87" s="215"/>
      <c r="O87" s="209"/>
      <c r="P87" s="215"/>
      <c r="Q87" s="209">
        <v>54</v>
      </c>
      <c r="R87" s="215"/>
      <c r="S87" s="202"/>
      <c r="T87" s="215"/>
      <c r="U87" s="202">
        <v>14</v>
      </c>
      <c r="V87" s="215"/>
      <c r="W87" s="202"/>
    </row>
    <row r="88" spans="1:23">
      <c r="A88" s="248" t="s">
        <v>1504</v>
      </c>
      <c r="B88" s="243" t="str">
        <f>IF(ISERROR(VLOOKUP(A88,TABLES!$A$2:$B$10,2,0)),"",VLOOKUP(A88,TABLES!$A$2:$B$10,2,0))</f>
        <v>□</v>
      </c>
      <c r="C88" s="208"/>
      <c r="D88" s="208"/>
      <c r="E88" s="180" t="s">
        <v>713</v>
      </c>
      <c r="F88" s="180" t="s">
        <v>485</v>
      </c>
      <c r="G88" s="219" t="s">
        <v>489</v>
      </c>
      <c r="H88" s="219" t="s">
        <v>222</v>
      </c>
      <c r="I88" s="219" t="str">
        <f t="shared" si="8"/>
        <v>AQ_ALIM_FreqConsPoiss ; AQ_ALIM_FreqConsPoissPj ; AQ_ALIM_FreqConsPoiss_N ; AQ_ALIM_FreqConsPoissPj_N</v>
      </c>
      <c r="J88" s="221" t="s">
        <v>105</v>
      </c>
      <c r="K88" s="209"/>
      <c r="L88" s="215"/>
      <c r="M88" s="209"/>
      <c r="N88" s="215"/>
      <c r="O88" s="209"/>
      <c r="P88" s="215"/>
      <c r="Q88" s="209">
        <v>54</v>
      </c>
      <c r="R88" s="215"/>
      <c r="S88" s="202"/>
      <c r="T88" s="215"/>
      <c r="U88" s="202">
        <v>14</v>
      </c>
      <c r="V88" s="215"/>
      <c r="W88" s="202"/>
    </row>
    <row r="89" spans="1:23">
      <c r="A89" s="248" t="s">
        <v>1504</v>
      </c>
      <c r="B89" s="243" t="str">
        <f>IF(ISERROR(VLOOKUP(A89,TABLES!$A$2:$B$10,2,0)),"",VLOOKUP(A89,TABLES!$A$2:$B$10,2,0))</f>
        <v>□</v>
      </c>
      <c r="C89" s="208"/>
      <c r="D89" s="208"/>
      <c r="E89" s="180" t="s">
        <v>715</v>
      </c>
      <c r="F89" s="180" t="s">
        <v>1190</v>
      </c>
      <c r="G89" s="219" t="s">
        <v>506</v>
      </c>
      <c r="H89" s="219" t="s">
        <v>222</v>
      </c>
      <c r="I89" s="219" t="str">
        <f t="shared" si="8"/>
        <v>AQ_ALIM_FreqConsRiz ; AQ_ALIM_FreqConsRizPJ ; AQ_ALIM_FreqConsRiz_N ; AQ_ALIM_FreqConsRizPJ_N</v>
      </c>
      <c r="J89" s="221" t="s">
        <v>105</v>
      </c>
      <c r="K89" s="209"/>
      <c r="L89" s="215"/>
      <c r="M89" s="209"/>
      <c r="N89" s="215"/>
      <c r="O89" s="209"/>
      <c r="P89" s="215"/>
      <c r="Q89" s="209">
        <v>54</v>
      </c>
      <c r="R89" s="215"/>
      <c r="S89" s="202"/>
      <c r="T89" s="215"/>
      <c r="U89" s="202">
        <v>14</v>
      </c>
      <c r="V89" s="215"/>
      <c r="W89" s="202"/>
    </row>
    <row r="90" spans="1:23">
      <c r="A90" s="248" t="s">
        <v>1504</v>
      </c>
      <c r="B90" s="243" t="str">
        <f>IF(ISERROR(VLOOKUP(A90,TABLES!$A$2:$B$10,2,0)),"",VLOOKUP(A90,TABLES!$A$2:$B$10,2,0))</f>
        <v>□</v>
      </c>
      <c r="C90" s="227"/>
      <c r="D90" s="227"/>
      <c r="E90" s="182" t="s">
        <v>1514</v>
      </c>
      <c r="F90" s="182" t="s">
        <v>710</v>
      </c>
      <c r="G90" s="219" t="s">
        <v>532</v>
      </c>
      <c r="H90" s="219" t="s">
        <v>222</v>
      </c>
      <c r="I90" s="219" t="str">
        <f t="shared" si="8"/>
        <v>AQ_ALIM_FreqConsSodaA ; AQ_ALIM_FreqConsSodaAPJ ; AQ_ALIM_FreqConsSodaA_N ; AQ_ALIM_FreqConsSodaAPJ_N</v>
      </c>
      <c r="J90" s="221" t="s">
        <v>105</v>
      </c>
      <c r="K90" s="209"/>
      <c r="L90" s="215"/>
      <c r="M90" s="209"/>
      <c r="N90" s="215"/>
      <c r="O90" s="209"/>
      <c r="P90" s="215"/>
      <c r="Q90" s="209">
        <v>54</v>
      </c>
      <c r="R90" s="215"/>
      <c r="S90" s="202"/>
      <c r="T90" s="215"/>
      <c r="U90" s="202">
        <v>14</v>
      </c>
      <c r="V90" s="215"/>
      <c r="W90" s="202"/>
    </row>
    <row r="91" spans="1:23">
      <c r="A91" s="248" t="s">
        <v>1504</v>
      </c>
      <c r="B91" s="243" t="str">
        <f>IF(ISERROR(VLOOKUP(A91,TABLES!$A$2:$B$10,2,0)),"",VLOOKUP(A91,TABLES!$A$2:$B$10,2,0))</f>
        <v>□</v>
      </c>
      <c r="C91" s="208"/>
      <c r="D91" s="208"/>
      <c r="E91" s="180" t="s">
        <v>478</v>
      </c>
      <c r="F91" s="180" t="s">
        <v>654</v>
      </c>
      <c r="G91" s="219" t="s">
        <v>525</v>
      </c>
      <c r="H91" s="219" t="s">
        <v>222</v>
      </c>
      <c r="I91" s="219" t="str">
        <f t="shared" si="8"/>
        <v>AQ_ALIM_FreqConsSodaAL ; AQ_ALIM_FreqConsSodaALPJ ; AQ_ALIM_FreqConsSodaAL_N ; AQ_ALIM_FreqConsSodaALPJ_N</v>
      </c>
      <c r="J91" s="221" t="s">
        <v>105</v>
      </c>
      <c r="K91" s="209"/>
      <c r="L91" s="215"/>
      <c r="M91" s="209"/>
      <c r="N91" s="215"/>
      <c r="O91" s="209"/>
      <c r="P91" s="215"/>
      <c r="Q91" s="209">
        <v>54</v>
      </c>
      <c r="R91" s="215"/>
      <c r="S91" s="202"/>
      <c r="T91" s="215"/>
      <c r="U91" s="202">
        <v>14</v>
      </c>
      <c r="V91" s="215"/>
      <c r="W91" s="202"/>
    </row>
    <row r="92" spans="1:23">
      <c r="A92" s="248" t="s">
        <v>1504</v>
      </c>
      <c r="B92" s="243" t="str">
        <f>IF(ISERROR(VLOOKUP(A92,TABLES!$A$2:$B$10,2,0)),"",VLOOKUP(A92,TABLES!$A$2:$B$10,2,0))</f>
        <v>□</v>
      </c>
      <c r="C92" s="208"/>
      <c r="D92" s="208"/>
      <c r="E92" s="182" t="s">
        <v>477</v>
      </c>
      <c r="F92" s="182" t="s">
        <v>529</v>
      </c>
      <c r="G92" s="219" t="s">
        <v>527</v>
      </c>
      <c r="H92" s="219" t="s">
        <v>222</v>
      </c>
      <c r="I92" s="219" t="str">
        <f t="shared" si="8"/>
        <v>AQ_ALIM_FreqConsThe ; AQ_ALIM_FreqConsThePJ ; AQ_ALIM_FreqConsThe_N ; AQ_ALIM_FreqConsThePJ_N</v>
      </c>
      <c r="J92" s="221" t="s">
        <v>105</v>
      </c>
      <c r="K92" s="209"/>
      <c r="L92" s="215"/>
      <c r="M92" s="209"/>
      <c r="N92" s="215"/>
      <c r="O92" s="209"/>
      <c r="P92" s="215"/>
      <c r="Q92" s="209">
        <v>54</v>
      </c>
      <c r="R92" s="215"/>
      <c r="S92" s="202"/>
      <c r="T92" s="215"/>
      <c r="U92" s="202">
        <v>14</v>
      </c>
      <c r="V92" s="215"/>
      <c r="W92" s="202"/>
    </row>
    <row r="93" spans="1:23">
      <c r="A93" s="248" t="s">
        <v>1504</v>
      </c>
      <c r="B93" s="243" t="str">
        <f>IF(ISERROR(VLOOKUP(A93,TABLES!$A$2:$B$10,2,0)),"",VLOOKUP(A93,TABLES!$A$2:$B$10,2,0))</f>
        <v>□</v>
      </c>
      <c r="C93" s="208"/>
      <c r="D93" s="208"/>
      <c r="E93" s="180" t="s">
        <v>704</v>
      </c>
      <c r="F93" s="180" t="s">
        <v>1195</v>
      </c>
      <c r="G93" s="219" t="s">
        <v>487</v>
      </c>
      <c r="H93" s="219" t="s">
        <v>222</v>
      </c>
      <c r="I93" s="219" t="str">
        <f t="shared" si="8"/>
        <v>AQ_ALIM_FreqConsViande ; AQ_ALIM_FreqConsViandePj ; AQ_ALIM_FreqConsViande_N ; AQ_ALIM_FreqConsViandePj_N</v>
      </c>
      <c r="J93" s="221" t="s">
        <v>105</v>
      </c>
      <c r="K93" s="209"/>
      <c r="L93" s="215"/>
      <c r="M93" s="209"/>
      <c r="N93" s="215"/>
      <c r="O93" s="209"/>
      <c r="P93" s="215"/>
      <c r="Q93" s="209">
        <v>54</v>
      </c>
      <c r="R93" s="215"/>
      <c r="S93" s="202"/>
      <c r="T93" s="215"/>
      <c r="U93" s="209">
        <v>14</v>
      </c>
      <c r="V93" s="215"/>
      <c r="W93" s="202"/>
    </row>
    <row r="94" spans="1:23">
      <c r="A94" s="248" t="s">
        <v>1504</v>
      </c>
      <c r="B94" s="243" t="str">
        <f>IF(ISERROR(VLOOKUP(A94,TABLES!$A$2:$B$10,2,0)),"",VLOOKUP(A94,TABLES!$A$2:$B$10,2,0))</f>
        <v>□</v>
      </c>
      <c r="C94" s="208"/>
      <c r="D94" s="208"/>
      <c r="E94" s="180" t="s">
        <v>712</v>
      </c>
      <c r="F94" s="180" t="s">
        <v>1196</v>
      </c>
      <c r="G94" s="219" t="s">
        <v>488</v>
      </c>
      <c r="H94" s="219" t="s">
        <v>222</v>
      </c>
      <c r="I94" s="219" t="str">
        <f t="shared" si="8"/>
        <v>AQ_ALIM_FreqConsVolail ; AQ_ALIM_FreqConsVolailPj ; AQ_ALIM_FreqConsVolail_N ; AQ_ALIM_FreqConsVolailPj_N</v>
      </c>
      <c r="J94" s="221" t="s">
        <v>105</v>
      </c>
      <c r="K94" s="209"/>
      <c r="L94" s="215"/>
      <c r="M94" s="209"/>
      <c r="N94" s="215"/>
      <c r="O94" s="209"/>
      <c r="P94" s="215"/>
      <c r="Q94" s="209">
        <v>54</v>
      </c>
      <c r="R94" s="215"/>
      <c r="S94" s="202"/>
      <c r="T94" s="215"/>
      <c r="U94" s="202">
        <v>14</v>
      </c>
      <c r="V94" s="215"/>
      <c r="W94" s="202"/>
    </row>
    <row r="95" spans="1:23" ht="33.75">
      <c r="A95" s="248" t="s">
        <v>253</v>
      </c>
      <c r="B95" s="243" t="str">
        <f>IF(ISERROR(VLOOKUP(A95,TABLES!$A$2:$B$10,2,0)),"",VLOOKUP(A95,TABLES!$A$2:$B$10,2,0))</f>
        <v>!</v>
      </c>
      <c r="C95" s="32" t="str">
        <f>IF(OR(C96="x",C97="x",C98="x",C99="x",C100="x",C101="x"),"x","Sélection ci-dessous")</f>
        <v>Sélection ci-dessous</v>
      </c>
      <c r="D95" s="32" t="str">
        <f>IF(OR(D96="x",D97="x",D98="x",D99="x",D100="x",D101="x"),"x","Select items here under")</f>
        <v>Select items here under</v>
      </c>
      <c r="E95" s="180" t="s">
        <v>1295</v>
      </c>
      <c r="F95" s="180" t="s">
        <v>1403</v>
      </c>
      <c r="G95" s="216"/>
      <c r="H95" s="216"/>
      <c r="I95" s="216"/>
      <c r="J95" s="220"/>
      <c r="K95" s="209"/>
      <c r="L95" s="215"/>
      <c r="M95" s="209"/>
      <c r="N95" s="215"/>
      <c r="O95" s="209"/>
      <c r="P95" s="215"/>
      <c r="Q95" s="209">
        <v>54</v>
      </c>
      <c r="R95" s="215"/>
      <c r="S95" s="202"/>
      <c r="T95" s="215"/>
      <c r="U95" s="202">
        <v>14</v>
      </c>
      <c r="V95" s="215"/>
      <c r="W95" s="202"/>
    </row>
    <row r="96" spans="1:23" ht="22.5">
      <c r="A96" s="248" t="s">
        <v>1504</v>
      </c>
      <c r="B96" s="243" t="str">
        <f>IF(ISERROR(VLOOKUP(A96,TABLES!$A$2:$B$10,2,0)),"",VLOOKUP(A96,TABLES!$A$2:$B$10,2,0))</f>
        <v>□</v>
      </c>
      <c r="C96" s="208"/>
      <c r="D96" s="208"/>
      <c r="E96" s="180" t="s">
        <v>4173</v>
      </c>
      <c r="F96" s="180" t="s">
        <v>4185</v>
      </c>
      <c r="G96" s="219" t="s">
        <v>4336</v>
      </c>
      <c r="H96" s="219" t="s">
        <v>222</v>
      </c>
      <c r="I96" s="219" t="str">
        <f t="shared" ref="I96:I101" si="9">IF(G96&lt;&gt;"",IF(H96&lt;&gt;"",G96&amp;" ; "&amp;IFERROR(IF(SEARCH(" ; ",G96)&gt;0,SUBSTITUTE(G96," ; ","_N ; ")&amp;"_N"),IFERROR(IF(SEARCH(" ;",G96)&gt;0,SUBSTITUTE(G96," ;","_N  ; ")&amp;"_N"),IFERROR(IF(SEARCH(";",G96)&gt;0,SUBSTITUTE(G96,";","_N  ; ")&amp;"_N"),G96&amp;"_N"))),G96),"")</f>
        <v>AQ_ALIM_FreqFruitSsCoq ; AQ_ALIM_FruitSsCoqNbPj ; AQ_ALIM_FreqFruitSsCoq_N ; AQ_ALIM_FruitSsCoqNbPj_N</v>
      </c>
      <c r="J96" s="221" t="s">
        <v>105</v>
      </c>
      <c r="K96" s="209"/>
      <c r="L96" s="215"/>
      <c r="M96" s="209"/>
      <c r="N96" s="215"/>
      <c r="O96" s="209"/>
      <c r="P96" s="215"/>
      <c r="Q96" s="209"/>
      <c r="R96" s="215"/>
      <c r="S96" s="202"/>
      <c r="T96" s="215"/>
      <c r="U96" s="209">
        <v>20</v>
      </c>
      <c r="V96" s="215"/>
      <c r="W96" s="202"/>
    </row>
    <row r="97" spans="1:23" ht="45">
      <c r="A97" s="248" t="s">
        <v>1509</v>
      </c>
      <c r="B97" s="243" t="str">
        <f>IF(ISERROR(VLOOKUP(A97,TABLES!$A$2:$B$10,2,0)),"",VLOOKUP(A97,TABLES!$A$2:$B$10,2,0))</f>
        <v>▫</v>
      </c>
      <c r="C97" s="234" t="str">
        <f>IF(C96="x","x","")</f>
        <v/>
      </c>
      <c r="D97" s="234" t="str">
        <f>IF(D96="x","x","")</f>
        <v/>
      </c>
      <c r="E97" s="180" t="s">
        <v>1502</v>
      </c>
      <c r="F97" s="180" t="s">
        <v>1501</v>
      </c>
      <c r="G97" s="219" t="s">
        <v>720</v>
      </c>
      <c r="H97" s="219" t="s">
        <v>222</v>
      </c>
      <c r="I97" s="219" t="str">
        <f t="shared" si="9"/>
        <v>AQ_ALIM_Magarin ; AQ_ALIM_Magarin_N</v>
      </c>
      <c r="J97" s="221" t="s">
        <v>105</v>
      </c>
      <c r="K97" s="209"/>
      <c r="L97" s="215"/>
      <c r="M97" s="209"/>
      <c r="N97" s="215"/>
      <c r="O97" s="209"/>
      <c r="P97" s="215"/>
      <c r="Q97" s="209">
        <v>58</v>
      </c>
      <c r="R97" s="215"/>
      <c r="S97" s="202"/>
      <c r="T97" s="215"/>
      <c r="U97" s="202">
        <v>18</v>
      </c>
      <c r="V97" s="215"/>
      <c r="W97" s="202"/>
    </row>
    <row r="98" spans="1:23">
      <c r="A98" s="248" t="s">
        <v>1505</v>
      </c>
      <c r="B98" s="243" t="str">
        <f>IF(ISERROR(VLOOKUP(A98,TABLES!$A$2:$B$10,2,0)),"",VLOOKUP(A98,TABLES!$A$2:$B$10,2,0))</f>
        <v>■</v>
      </c>
      <c r="C98" s="222"/>
      <c r="D98" s="222"/>
      <c r="E98" s="180" t="s">
        <v>657</v>
      </c>
      <c r="F98" s="180" t="s">
        <v>690</v>
      </c>
      <c r="G98" s="219" t="s">
        <v>538</v>
      </c>
      <c r="H98" s="219" t="s">
        <v>222</v>
      </c>
      <c r="I98" s="219" t="str">
        <f t="shared" si="9"/>
        <v>AQ_ALIM_MangeSale ; AQ_ALIM_MangeSale_N</v>
      </c>
      <c r="J98" s="221" t="s">
        <v>105</v>
      </c>
      <c r="K98" s="209"/>
      <c r="L98" s="215"/>
      <c r="M98" s="209"/>
      <c r="N98" s="215"/>
      <c r="O98" s="209"/>
      <c r="P98" s="215"/>
      <c r="Q98" s="209">
        <v>57</v>
      </c>
      <c r="R98" s="215"/>
      <c r="S98" s="202"/>
      <c r="T98" s="215"/>
      <c r="U98" s="202">
        <v>17</v>
      </c>
      <c r="V98" s="215"/>
      <c r="W98" s="202"/>
    </row>
    <row r="99" spans="1:23" ht="33.75">
      <c r="A99" s="248" t="s">
        <v>1505</v>
      </c>
      <c r="B99" s="243" t="str">
        <f>IF(ISERROR(VLOOKUP(A99,TABLES!$A$2:$B$10,2,0)),"",VLOOKUP(A99,TABLES!$A$2:$B$10,2,0))</f>
        <v>■</v>
      </c>
      <c r="C99" s="222"/>
      <c r="D99" s="222"/>
      <c r="E99" s="180" t="s">
        <v>1290</v>
      </c>
      <c r="F99" s="180" t="s">
        <v>4264</v>
      </c>
      <c r="G99" s="219" t="s">
        <v>641</v>
      </c>
      <c r="H99" s="219" t="s">
        <v>222</v>
      </c>
      <c r="I99" s="219" t="str">
        <f t="shared" si="9"/>
        <v>AQ_ALIM_NbSucre ; AQ_ALIM_NbSucre_N</v>
      </c>
      <c r="J99" s="221" t="s">
        <v>105</v>
      </c>
      <c r="K99" s="209"/>
      <c r="L99" s="215"/>
      <c r="M99" s="209"/>
      <c r="N99" s="215"/>
      <c r="O99" s="209"/>
      <c r="P99" s="215"/>
      <c r="Q99" s="209">
        <v>55</v>
      </c>
      <c r="R99" s="215"/>
      <c r="S99" s="202"/>
      <c r="T99" s="215"/>
      <c r="U99" s="202">
        <v>15</v>
      </c>
      <c r="V99" s="215"/>
      <c r="W99" s="202"/>
    </row>
    <row r="100" spans="1:23" ht="33.75">
      <c r="A100" s="248" t="s">
        <v>1505</v>
      </c>
      <c r="B100" s="243" t="str">
        <f>IF(ISERROR(VLOOKUP(A100,TABLES!$A$2:$B$10,2,0)),"",VLOOKUP(A100,TABLES!$A$2:$B$10,2,0))</f>
        <v>■</v>
      </c>
      <c r="C100" s="222"/>
      <c r="D100" s="222"/>
      <c r="E100" s="180" t="s">
        <v>1291</v>
      </c>
      <c r="F100" s="180" t="s">
        <v>4266</v>
      </c>
      <c r="G100" s="219" t="s">
        <v>537</v>
      </c>
      <c r="H100" s="219" t="s">
        <v>222</v>
      </c>
      <c r="I100" s="219" t="str">
        <f t="shared" si="9"/>
        <v>AQ_ALIM_NbSucreAL ; AQ_ALIM_NbSucreAL_N</v>
      </c>
      <c r="J100" s="221" t="s">
        <v>105</v>
      </c>
      <c r="K100" s="209"/>
      <c r="L100" s="215"/>
      <c r="M100" s="209"/>
      <c r="N100" s="215"/>
      <c r="O100" s="209"/>
      <c r="P100" s="215"/>
      <c r="Q100" s="209">
        <v>56</v>
      </c>
      <c r="R100" s="215"/>
      <c r="S100" s="202"/>
      <c r="T100" s="215"/>
      <c r="U100" s="202">
        <v>16</v>
      </c>
      <c r="V100" s="215"/>
      <c r="W100" s="202"/>
    </row>
    <row r="101" spans="1:23">
      <c r="A101" s="231" t="s">
        <v>1505</v>
      </c>
      <c r="B101" s="243" t="str">
        <f>IF(ISERROR(VLOOKUP(A101,TABLES!$A$2:$B$10,2,0)),"",VLOOKUP(A101,TABLES!$A$2:$B$10,2,0))</f>
        <v>■</v>
      </c>
      <c r="C101" s="222"/>
      <c r="D101" s="222"/>
      <c r="E101" s="177" t="s">
        <v>1541</v>
      </c>
      <c r="F101" s="176" t="s">
        <v>1542</v>
      </c>
      <c r="G101" s="219" t="s">
        <v>293</v>
      </c>
      <c r="H101" s="219" t="s">
        <v>664</v>
      </c>
      <c r="I101" s="219" t="str">
        <f t="shared" si="9"/>
        <v>AQ_ALIM_Perd6kg ; AQ_ALIM_Perd6kg_N</v>
      </c>
      <c r="J101" s="219" t="s">
        <v>105</v>
      </c>
      <c r="K101" s="209"/>
      <c r="L101" s="215"/>
      <c r="M101" s="209"/>
      <c r="N101" s="215">
        <v>11</v>
      </c>
      <c r="O101" s="209"/>
      <c r="P101" s="215"/>
      <c r="Q101" s="209"/>
      <c r="R101" s="215"/>
      <c r="S101" s="209"/>
      <c r="T101" s="215"/>
      <c r="U101" s="202"/>
      <c r="V101" s="215"/>
      <c r="W101" s="209"/>
    </row>
    <row r="102" spans="1:23" ht="33.75">
      <c r="A102" s="248" t="s">
        <v>253</v>
      </c>
      <c r="B102" s="243" t="str">
        <f>IF(ISERROR(VLOOKUP(A102,TABLES!$A$2:$B$10,2,0)),"",VLOOKUP(A102,TABLES!$A$2:$B$10,2,0))</f>
        <v>!</v>
      </c>
      <c r="C102" s="32" t="str">
        <f>IF(OR(C103="x"),"x","Sélection ci-dessous")</f>
        <v>Sélection ci-dessous</v>
      </c>
      <c r="D102" s="32" t="str">
        <f>IF(OR(D103="x",D104="x",D105="x",D106="x",D107="x",D108="x"),"x","Select items here under")</f>
        <v>Select items here under</v>
      </c>
      <c r="E102" s="180" t="s">
        <v>4174</v>
      </c>
      <c r="F102" s="180" t="s">
        <v>4184</v>
      </c>
      <c r="G102" s="219"/>
      <c r="H102" s="219"/>
      <c r="I102" s="219"/>
      <c r="J102" s="221"/>
      <c r="K102" s="209"/>
      <c r="L102" s="215"/>
      <c r="M102" s="209"/>
      <c r="N102" s="215"/>
      <c r="O102" s="209"/>
      <c r="P102" s="215"/>
      <c r="Q102" s="209"/>
      <c r="R102" s="215"/>
      <c r="S102" s="202"/>
      <c r="T102" s="215"/>
      <c r="U102" s="202">
        <v>20</v>
      </c>
      <c r="V102" s="215"/>
      <c r="W102" s="202"/>
    </row>
    <row r="103" spans="1:23">
      <c r="A103" s="231" t="s">
        <v>1505</v>
      </c>
      <c r="B103" s="243" t="str">
        <f>IF(ISERROR(VLOOKUP(A103,TABLES!$A$2:$B$10,2,0)),"",VLOOKUP(A103,TABLES!$A$2:$B$10,2,0))</f>
        <v>■</v>
      </c>
      <c r="C103" s="208"/>
      <c r="D103" s="208"/>
      <c r="E103" s="177" t="s">
        <v>1539</v>
      </c>
      <c r="F103" s="176" t="s">
        <v>1540</v>
      </c>
      <c r="G103" s="219" t="s">
        <v>292</v>
      </c>
      <c r="H103" s="219" t="s">
        <v>664</v>
      </c>
      <c r="I103" s="219" t="str">
        <f>IF(G103&lt;&gt;"",IF(H103&lt;&gt;"",G103&amp;" ; "&amp;IFERROR(IF(SEARCH(" ; ",G103)&gt;0,SUBSTITUTE(G103," ; ","_N ; ")&amp;"_N"),IFERROR(IF(SEARCH(" ;",G103)&gt;0,SUBSTITUTE(G103," ;","_N  ; ")&amp;"_N"),IFERROR(IF(SEARCH(";",G103)&gt;0,SUBSTITUTE(G103,";","_N  ; ")&amp;"_N"),G103&amp;"_N"))),G103),"")</f>
        <v>AQ_ALIM_PerdCtlQt ; AQ_ALIM_PerdCtlQt_N</v>
      </c>
      <c r="J103" s="219" t="s">
        <v>105</v>
      </c>
      <c r="K103" s="209"/>
      <c r="L103" s="215"/>
      <c r="M103" s="209"/>
      <c r="N103" s="215">
        <v>10</v>
      </c>
      <c r="O103" s="209"/>
      <c r="P103" s="215"/>
      <c r="Q103" s="209"/>
      <c r="R103" s="215"/>
      <c r="S103" s="209"/>
      <c r="T103" s="215"/>
      <c r="U103" s="202"/>
      <c r="V103" s="215"/>
      <c r="W103" s="209"/>
    </row>
    <row r="104" spans="1:23">
      <c r="A104" s="231" t="s">
        <v>1507</v>
      </c>
      <c r="B104" s="243" t="str">
        <f>IF(ISERROR(VLOOKUP(A104,TABLES!$A$2:$B$10,2,0)),"",VLOOKUP(A104,TABLES!$A$2:$B$10,2,0))</f>
        <v>▐</v>
      </c>
      <c r="C104" s="206" t="str">
        <f>IF(COUNTIF(C105:C115,"x"),"z","")</f>
        <v/>
      </c>
      <c r="D104" s="206" t="str">
        <f>IF(COUNTIF(D105:D115,"x"),"z","")</f>
        <v/>
      </c>
      <c r="E104" s="174" t="s">
        <v>2973</v>
      </c>
      <c r="F104" s="174" t="s">
        <v>2982</v>
      </c>
      <c r="G104" s="174"/>
      <c r="H104" s="174"/>
      <c r="I104" s="174"/>
      <c r="J104" s="174"/>
      <c r="K104" s="207" t="s">
        <v>222</v>
      </c>
      <c r="L104" s="214" t="s">
        <v>222</v>
      </c>
      <c r="M104" s="207" t="s">
        <v>222</v>
      </c>
      <c r="N104" s="214" t="s">
        <v>222</v>
      </c>
      <c r="O104" s="207"/>
      <c r="P104" s="214"/>
      <c r="Q104" s="207" t="s">
        <v>222</v>
      </c>
      <c r="R104" s="214"/>
      <c r="S104" s="207"/>
      <c r="T104" s="214"/>
      <c r="U104" s="207" t="s">
        <v>222</v>
      </c>
      <c r="V104" s="214"/>
      <c r="W104" s="207"/>
    </row>
    <row r="105" spans="1:23" ht="33.75">
      <c r="A105" s="231" t="s">
        <v>1505</v>
      </c>
      <c r="B105" s="243" t="str">
        <f>IF(ISERROR(VLOOKUP(A105,TABLES!$A$2:$B$10,2,0)),"",VLOOKUP(A105,TABLES!$A$2:$B$10,2,0))</f>
        <v>■</v>
      </c>
      <c r="C105" s="208"/>
      <c r="D105" s="208"/>
      <c r="E105" s="177" t="s">
        <v>1535</v>
      </c>
      <c r="F105" s="176" t="s">
        <v>1536</v>
      </c>
      <c r="G105" s="219" t="s">
        <v>104</v>
      </c>
      <c r="H105" s="219" t="s">
        <v>222</v>
      </c>
      <c r="I105" s="219" t="str">
        <f>IF(G105&lt;&gt;"",IF(H105&lt;&gt;"",G105&amp;" ; "&amp;IFERROR(IF(SEARCH(" ; ",G105)&gt;0,SUBSTITUTE(G105," ; ","_N ; ")&amp;"_N"),IFERROR(IF(SEARCH(" ;",G105)&gt;0,SUBSTITUTE(G105," ;","_N  ; ")&amp;"_N"),IFERROR(IF(SEARCH(";",G105)&gt;0,SUBSTITUTE(G105,";","_N  ; ")&amp;"_N"),G105&amp;"_N"))),G105),"")</f>
        <v>AQ_ALIM_Regime ; AQ_ALIM_Regime_N</v>
      </c>
      <c r="J105" s="219" t="s">
        <v>105</v>
      </c>
      <c r="K105" s="209">
        <v>8</v>
      </c>
      <c r="L105" s="210">
        <v>11</v>
      </c>
      <c r="M105" s="209">
        <v>4</v>
      </c>
      <c r="N105" s="210">
        <v>8</v>
      </c>
      <c r="O105" s="209"/>
      <c r="P105" s="210"/>
      <c r="Q105" s="209">
        <v>53</v>
      </c>
      <c r="R105" s="210"/>
      <c r="S105" s="209"/>
      <c r="T105" s="210"/>
      <c r="U105" s="202">
        <v>13</v>
      </c>
      <c r="V105" s="210"/>
      <c r="W105" s="209"/>
    </row>
    <row r="106" spans="1:23" ht="22.5">
      <c r="A106" s="231" t="s">
        <v>1508</v>
      </c>
      <c r="B106" s="243" t="str">
        <f>IF(ISERROR(VLOOKUP(A106,TABLES!$A$2:$B$10,2,0)),"",VLOOKUP(A106,TABLES!$A$2:$B$10,2,0))</f>
        <v>□</v>
      </c>
      <c r="C106" s="228" t="str">
        <f>IF(OR(C107="x",C108="x",C109="x"),"x","")</f>
        <v/>
      </c>
      <c r="D106" s="228" t="str">
        <f>IF(OR(D107="x",D108="x",D109="x"),"x","")</f>
        <v/>
      </c>
      <c r="E106" s="195" t="s">
        <v>1170</v>
      </c>
      <c r="F106" s="185" t="s">
        <v>1171</v>
      </c>
      <c r="G106" s="219"/>
      <c r="H106" s="219"/>
      <c r="I106" s="219"/>
      <c r="J106" s="219"/>
      <c r="K106" s="209">
        <v>8</v>
      </c>
      <c r="L106" s="210">
        <v>11</v>
      </c>
      <c r="M106" s="209">
        <v>4</v>
      </c>
      <c r="N106" s="210">
        <v>8</v>
      </c>
      <c r="O106" s="209"/>
      <c r="P106" s="210"/>
      <c r="Q106" s="209">
        <v>53</v>
      </c>
      <c r="R106" s="210"/>
      <c r="S106" s="209"/>
      <c r="T106" s="210"/>
      <c r="U106" s="202">
        <v>13</v>
      </c>
      <c r="V106" s="210"/>
      <c r="W106" s="209"/>
    </row>
    <row r="107" spans="1:23" ht="67.5">
      <c r="A107" s="231" t="s">
        <v>1504</v>
      </c>
      <c r="B107" s="243" t="str">
        <f>IF(ISERROR(VLOOKUP(A107,TABLES!$A$2:$B$10,2,0)),"",VLOOKUP(A107,TABLES!$A$2:$B$10,2,0))</f>
        <v>□</v>
      </c>
      <c r="C107" s="212" t="str">
        <f>IF(C105="x","x","")</f>
        <v/>
      </c>
      <c r="D107" s="212" t="str">
        <f>IF(D105="x","x","")</f>
        <v/>
      </c>
      <c r="E107" s="176" t="s">
        <v>1489</v>
      </c>
      <c r="F107" s="176" t="s">
        <v>1624</v>
      </c>
      <c r="G107" s="219" t="s">
        <v>106</v>
      </c>
      <c r="H107" s="219" t="s">
        <v>222</v>
      </c>
      <c r="I107" s="219" t="str">
        <f>IF(G107&lt;&gt;"",IF(H107&lt;&gt;"",G107&amp;" ; "&amp;IFERROR(IF(SEARCH(" ; ",G107)&gt;0,SUBSTITUTE(G107," ; ","_N ; ")&amp;"_N"),IFERROR(IF(SEARCH(" ;",G107)&gt;0,SUBSTITUTE(G107," ;","_N  ; ")&amp;"_N"),IFERROR(IF(SEARCH(";",G107)&gt;0,SUBSTITUTE(G107,";","_N  ; ")&amp;"_N"),G107&amp;"_N"))),G107),"")</f>
        <v>AQ_ALIM_RegProf ; AQ_ALIM_RegProf_N</v>
      </c>
      <c r="J107" s="219" t="s">
        <v>105</v>
      </c>
      <c r="K107" s="209">
        <v>8</v>
      </c>
      <c r="L107" s="210">
        <v>11</v>
      </c>
      <c r="M107" s="209">
        <v>4</v>
      </c>
      <c r="N107" s="210">
        <v>8</v>
      </c>
      <c r="O107" s="209"/>
      <c r="P107" s="210"/>
      <c r="Q107" s="209">
        <v>53</v>
      </c>
      <c r="R107" s="210"/>
      <c r="S107" s="209"/>
      <c r="T107" s="210"/>
      <c r="U107" s="202">
        <v>13</v>
      </c>
      <c r="V107" s="210"/>
      <c r="W107" s="209"/>
    </row>
    <row r="108" spans="1:23" ht="22.5">
      <c r="A108" s="231" t="s">
        <v>1504</v>
      </c>
      <c r="B108" s="243" t="str">
        <f>IF(ISERROR(VLOOKUP(A108,TABLES!$A$2:$B$10,2,0)),"",VLOOKUP(A108,TABLES!$A$2:$B$10,2,0))</f>
        <v>□</v>
      </c>
      <c r="C108" s="23" t="str">
        <f>IF(OR(C109="x",C110="x",C111="x",C112="x",C113="x",C114="x",C115="x"),"x","Sélection ci-dessous")</f>
        <v>Sélection ci-dessous</v>
      </c>
      <c r="D108" s="23" t="str">
        <f>IF(OR(D109="x",D110="x",D111="x",D112="x",D113="x",D114="x",D115="x"),"x","Select items here under")</f>
        <v>Select items here under</v>
      </c>
      <c r="E108" s="176" t="s">
        <v>848</v>
      </c>
      <c r="F108" s="176" t="s">
        <v>3277</v>
      </c>
      <c r="G108" s="216"/>
      <c r="H108" s="216"/>
      <c r="I108" s="216"/>
      <c r="J108" s="219"/>
      <c r="K108" s="209">
        <v>8</v>
      </c>
      <c r="L108" s="210">
        <v>11</v>
      </c>
      <c r="M108" s="209">
        <v>4</v>
      </c>
      <c r="N108" s="210">
        <v>8</v>
      </c>
      <c r="O108" s="209"/>
      <c r="P108" s="210"/>
      <c r="Q108" s="209"/>
      <c r="R108" s="210"/>
      <c r="S108" s="209"/>
      <c r="T108" s="210"/>
      <c r="U108" s="202"/>
      <c r="V108" s="210"/>
      <c r="W108" s="209"/>
    </row>
    <row r="109" spans="1:23">
      <c r="A109" s="231" t="s">
        <v>482</v>
      </c>
      <c r="B109" s="243" t="str">
        <f>IF(ISERROR(VLOOKUP(A109,TABLES!$A$2:$B$10,2,0)),"",VLOOKUP(A109,TABLES!$A$2:$B$10,2,0))</f>
        <v>-</v>
      </c>
      <c r="C109" s="226"/>
      <c r="D109" s="226"/>
      <c r="E109" s="176" t="s">
        <v>1120</v>
      </c>
      <c r="F109" s="176" t="s">
        <v>1119</v>
      </c>
      <c r="G109" s="219" t="s">
        <v>113</v>
      </c>
      <c r="H109" s="219" t="s">
        <v>222</v>
      </c>
      <c r="I109" s="219" t="str">
        <f t="shared" ref="I109:I121" si="10">IF(G109&lt;&gt;"",IF(H109&lt;&gt;"",G109&amp;" ; "&amp;IFERROR(IF(SEARCH(" ; ",G109)&gt;0,SUBSTITUTE(G109," ; ","_N ; ")&amp;"_N"),IFERROR(IF(SEARCH(" ;",G109)&gt;0,SUBSTITUTE(G109," ;","_N  ; ")&amp;"_N"),IFERROR(IF(SEARCH(";",G109)&gt;0,SUBSTITUTE(G109,";","_N  ; ")&amp;"_N"),G109&amp;"_N"))),G109),"")</f>
        <v>AQ_ALIM_RegRaisAut ; AQ_ALIM_RegRaisAut_N</v>
      </c>
      <c r="J109" s="219" t="s">
        <v>105</v>
      </c>
      <c r="K109" s="209">
        <v>8</v>
      </c>
      <c r="L109" s="210">
        <v>11</v>
      </c>
      <c r="M109" s="209">
        <v>4</v>
      </c>
      <c r="N109" s="210">
        <v>8</v>
      </c>
      <c r="O109" s="209"/>
      <c r="P109" s="210"/>
      <c r="Q109" s="209"/>
      <c r="R109" s="210"/>
      <c r="S109" s="209"/>
      <c r="T109" s="210"/>
      <c r="U109" s="202"/>
      <c r="V109" s="210"/>
      <c r="W109" s="209"/>
    </row>
    <row r="110" spans="1:23">
      <c r="A110" s="231" t="s">
        <v>482</v>
      </c>
      <c r="B110" s="243" t="str">
        <f>IF(ISERROR(VLOOKUP(A110,TABLES!$A$2:$B$10,2,0)),"",VLOOKUP(A110,TABLES!$A$2:$B$10,2,0))</f>
        <v>-</v>
      </c>
      <c r="C110" s="226"/>
      <c r="D110" s="226"/>
      <c r="E110" s="176" t="s">
        <v>983</v>
      </c>
      <c r="F110" s="176" t="s">
        <v>990</v>
      </c>
      <c r="G110" s="219" t="s">
        <v>112</v>
      </c>
      <c r="H110" s="219" t="s">
        <v>222</v>
      </c>
      <c r="I110" s="219" t="str">
        <f t="shared" si="10"/>
        <v>AQ_ALIM_RegRaisForm ; AQ_ALIM_RegRaisForm_N</v>
      </c>
      <c r="J110" s="219" t="s">
        <v>105</v>
      </c>
      <c r="K110" s="209">
        <v>8</v>
      </c>
      <c r="L110" s="210">
        <v>11</v>
      </c>
      <c r="M110" s="209">
        <v>4</v>
      </c>
      <c r="N110" s="230"/>
      <c r="O110" s="209"/>
      <c r="P110" s="230"/>
      <c r="Q110" s="209"/>
      <c r="R110" s="230"/>
      <c r="S110" s="209"/>
      <c r="T110" s="230"/>
      <c r="U110" s="202"/>
      <c r="V110" s="230"/>
      <c r="W110" s="209"/>
    </row>
    <row r="111" spans="1:23">
      <c r="A111" s="231" t="s">
        <v>482</v>
      </c>
      <c r="B111" s="243" t="str">
        <f>IF(ISERROR(VLOOKUP(A111,TABLES!$A$2:$B$10,2,0)),"",VLOOKUP(A111,TABLES!$A$2:$B$10,2,0))</f>
        <v>-</v>
      </c>
      <c r="C111" s="226"/>
      <c r="D111" s="226"/>
      <c r="E111" s="176" t="s">
        <v>979</v>
      </c>
      <c r="F111" s="176" t="s">
        <v>986</v>
      </c>
      <c r="G111" s="219" t="s">
        <v>108</v>
      </c>
      <c r="H111" s="219" t="s">
        <v>222</v>
      </c>
      <c r="I111" s="219" t="str">
        <f t="shared" si="10"/>
        <v>AQ_ALIM_RegRaisMaig ; AQ_ALIM_RegRaisMaig_N</v>
      </c>
      <c r="J111" s="219" t="s">
        <v>105</v>
      </c>
      <c r="K111" s="209"/>
      <c r="L111" s="210"/>
      <c r="M111" s="209"/>
      <c r="N111" s="210">
        <v>8</v>
      </c>
      <c r="O111" s="209"/>
      <c r="P111" s="210"/>
      <c r="Q111" s="209"/>
      <c r="R111" s="210"/>
      <c r="S111" s="209"/>
      <c r="T111" s="210"/>
      <c r="U111" s="202"/>
      <c r="V111" s="210"/>
      <c r="W111" s="209"/>
    </row>
    <row r="112" spans="1:23" ht="22.5">
      <c r="A112" s="231" t="s">
        <v>482</v>
      </c>
      <c r="B112" s="243" t="str">
        <f>IF(ISERROR(VLOOKUP(A112,TABLES!$A$2:$B$10,2,0)),"",VLOOKUP(A112,TABLES!$A$2:$B$10,2,0))</f>
        <v>-</v>
      </c>
      <c r="C112" s="226"/>
      <c r="D112" s="226"/>
      <c r="E112" s="176" t="s">
        <v>978</v>
      </c>
      <c r="F112" s="176" t="s">
        <v>985</v>
      </c>
      <c r="G112" s="219" t="s">
        <v>107</v>
      </c>
      <c r="H112" s="219" t="s">
        <v>222</v>
      </c>
      <c r="I112" s="219" t="str">
        <f t="shared" si="10"/>
        <v>AQ_ALIM_RegRaisMed ; AQ_ALIM_RegRaisMed_N</v>
      </c>
      <c r="J112" s="219" t="s">
        <v>105</v>
      </c>
      <c r="K112" s="209">
        <v>8</v>
      </c>
      <c r="L112" s="210">
        <v>11</v>
      </c>
      <c r="M112" s="209">
        <v>4</v>
      </c>
      <c r="N112" s="210">
        <v>8</v>
      </c>
      <c r="O112" s="209"/>
      <c r="P112" s="210"/>
      <c r="Q112" s="209"/>
      <c r="R112" s="210"/>
      <c r="S112" s="209"/>
      <c r="T112" s="210"/>
      <c r="U112" s="202"/>
      <c r="V112" s="210"/>
      <c r="W112" s="209"/>
    </row>
    <row r="113" spans="1:23">
      <c r="A113" s="231" t="s">
        <v>482</v>
      </c>
      <c r="B113" s="243" t="str">
        <f>IF(ISERROR(VLOOKUP(A113,TABLES!$A$2:$B$10,2,0)),"",VLOOKUP(A113,TABLES!$A$2:$B$10,2,0))</f>
        <v>-</v>
      </c>
      <c r="C113" s="226"/>
      <c r="D113" s="226"/>
      <c r="E113" s="176" t="s">
        <v>982</v>
      </c>
      <c r="F113" s="176" t="s">
        <v>989</v>
      </c>
      <c r="G113" s="219" t="s">
        <v>111</v>
      </c>
      <c r="H113" s="219" t="s">
        <v>222</v>
      </c>
      <c r="I113" s="219" t="str">
        <f t="shared" si="10"/>
        <v>AQ_ALIM_RegRaisPoid ; AQ_ALIM_RegRaisPoid_N</v>
      </c>
      <c r="J113" s="219" t="s">
        <v>105</v>
      </c>
      <c r="K113" s="209">
        <v>8</v>
      </c>
      <c r="L113" s="210">
        <v>11</v>
      </c>
      <c r="M113" s="209">
        <v>4</v>
      </c>
      <c r="N113" s="230"/>
      <c r="O113" s="209"/>
      <c r="P113" s="230"/>
      <c r="Q113" s="209"/>
      <c r="R113" s="230"/>
      <c r="S113" s="209"/>
      <c r="T113" s="230"/>
      <c r="U113" s="202"/>
      <c r="V113" s="230"/>
      <c r="W113" s="209"/>
    </row>
    <row r="114" spans="1:23">
      <c r="A114" s="231" t="s">
        <v>482</v>
      </c>
      <c r="B114" s="243" t="str">
        <f>IF(ISERROR(VLOOKUP(A114,TABLES!$A$2:$B$10,2,0)),"",VLOOKUP(A114,TABLES!$A$2:$B$10,2,0))</f>
        <v>-</v>
      </c>
      <c r="C114" s="226"/>
      <c r="D114" s="226"/>
      <c r="E114" s="176" t="s">
        <v>980</v>
      </c>
      <c r="F114" s="176" t="s">
        <v>987</v>
      </c>
      <c r="G114" s="219" t="s">
        <v>109</v>
      </c>
      <c r="H114" s="219" t="s">
        <v>222</v>
      </c>
      <c r="I114" s="219" t="str">
        <f t="shared" si="10"/>
        <v>AQ_ALIM_RegRaisPPoids ; AQ_ALIM_RegRaisPPoids_N</v>
      </c>
      <c r="J114" s="219" t="s">
        <v>105</v>
      </c>
      <c r="K114" s="209"/>
      <c r="L114" s="210"/>
      <c r="M114" s="209"/>
      <c r="N114" s="210">
        <v>8</v>
      </c>
      <c r="O114" s="209"/>
      <c r="P114" s="210"/>
      <c r="Q114" s="209"/>
      <c r="R114" s="210"/>
      <c r="S114" s="229"/>
      <c r="T114" s="210"/>
      <c r="U114" s="202"/>
      <c r="V114" s="210"/>
      <c r="W114" s="229"/>
    </row>
    <row r="115" spans="1:23">
      <c r="A115" s="231" t="s">
        <v>482</v>
      </c>
      <c r="B115" s="243" t="str">
        <f>IF(ISERROR(VLOOKUP(A115,TABLES!$A$2:$B$10,2,0)),"",VLOOKUP(A115,TABLES!$A$2:$B$10,2,0))</f>
        <v>-</v>
      </c>
      <c r="C115" s="226"/>
      <c r="D115" s="226"/>
      <c r="E115" s="176" t="s">
        <v>981</v>
      </c>
      <c r="F115" s="176" t="s">
        <v>988</v>
      </c>
      <c r="G115" s="219" t="s">
        <v>110</v>
      </c>
      <c r="H115" s="219" t="s">
        <v>222</v>
      </c>
      <c r="I115" s="219" t="str">
        <f t="shared" si="10"/>
        <v>AQ_ALIM_RegRaisRForm ; AQ_ALIM_RegRaisRForm_N</v>
      </c>
      <c r="J115" s="219" t="s">
        <v>105</v>
      </c>
      <c r="K115" s="209"/>
      <c r="L115" s="210"/>
      <c r="M115" s="209"/>
      <c r="N115" s="210">
        <v>8</v>
      </c>
      <c r="O115" s="209"/>
      <c r="P115" s="210"/>
      <c r="Q115" s="209"/>
      <c r="R115" s="210"/>
      <c r="S115" s="209"/>
      <c r="T115" s="210"/>
      <c r="U115" s="202"/>
      <c r="V115" s="210"/>
      <c r="W115" s="209"/>
    </row>
    <row r="116" spans="1:23">
      <c r="A116" s="231" t="s">
        <v>1507</v>
      </c>
      <c r="B116" s="243" t="str">
        <f>IF(ISERROR(VLOOKUP(A116,TABLES!$A$2:$B$10,2,0)),"",VLOOKUP(A116,TABLES!$A$2:$B$10,2,0))</f>
        <v>▐</v>
      </c>
      <c r="C116" s="206" t="str">
        <f>IF(COUNTIF(C117:C121,"x"),"Z","")</f>
        <v/>
      </c>
      <c r="D116" s="206" t="str">
        <f>IF(COUNTIF(D117:D121,"x"),"Z","")</f>
        <v/>
      </c>
      <c r="E116" s="174" t="s">
        <v>2972</v>
      </c>
      <c r="F116" s="174" t="s">
        <v>1761</v>
      </c>
      <c r="G116" s="174"/>
      <c r="H116" s="174"/>
      <c r="I116" s="174" t="str">
        <f t="shared" si="10"/>
        <v/>
      </c>
      <c r="J116" s="174"/>
      <c r="K116" s="207"/>
      <c r="L116" s="214"/>
      <c r="M116" s="207"/>
      <c r="N116" s="214" t="s">
        <v>222</v>
      </c>
      <c r="O116" s="207"/>
      <c r="P116" s="214"/>
      <c r="Q116" s="207"/>
      <c r="R116" s="214"/>
      <c r="S116" s="207"/>
      <c r="T116" s="214"/>
      <c r="U116" s="207"/>
      <c r="V116" s="214"/>
      <c r="W116" s="207"/>
    </row>
    <row r="117" spans="1:23" ht="135">
      <c r="A117" s="248" t="s">
        <v>1505</v>
      </c>
      <c r="B117" s="243" t="str">
        <f>IF(ISERROR(VLOOKUP(A117,TABLES!$A$2:$B$10,2,0)),"",VLOOKUP(A117,TABLES!$A$2:$B$10,2,0))</f>
        <v>■</v>
      </c>
      <c r="C117" s="208"/>
      <c r="D117" s="208"/>
      <c r="E117" s="180" t="s">
        <v>1480</v>
      </c>
      <c r="F117" s="180" t="s">
        <v>1481</v>
      </c>
      <c r="G117" s="219" t="s">
        <v>484</v>
      </c>
      <c r="H117" s="219" t="s">
        <v>222</v>
      </c>
      <c r="I117" s="219" t="str">
        <f t="shared" si="10"/>
        <v>AQ_ALIM_RepasOu ; AQ_ALIM_RepasOu_N</v>
      </c>
      <c r="J117" s="221" t="s">
        <v>105</v>
      </c>
      <c r="K117" s="209"/>
      <c r="L117" s="215"/>
      <c r="M117" s="209"/>
      <c r="N117" s="215"/>
      <c r="O117" s="209"/>
      <c r="P117" s="215"/>
      <c r="Q117" s="209">
        <v>52</v>
      </c>
      <c r="R117" s="215"/>
      <c r="S117" s="202"/>
      <c r="T117" s="215"/>
      <c r="U117" s="202">
        <v>12</v>
      </c>
      <c r="V117" s="215"/>
      <c r="W117" s="202"/>
    </row>
    <row r="118" spans="1:23" ht="16.5" customHeight="1">
      <c r="A118" s="231" t="s">
        <v>1505</v>
      </c>
      <c r="B118" s="243" t="str">
        <f>IF(ISERROR(VLOOKUP(A118,TABLES!$A$2:$B$10,2,0)),"",VLOOKUP(A118,TABLES!$A$2:$B$10,2,0))</f>
        <v>■</v>
      </c>
      <c r="C118" s="208"/>
      <c r="D118" s="208"/>
      <c r="E118" s="180" t="s">
        <v>1543</v>
      </c>
      <c r="F118" s="176" t="s">
        <v>1544</v>
      </c>
      <c r="G118" s="219" t="s">
        <v>294</v>
      </c>
      <c r="H118" s="219" t="s">
        <v>664</v>
      </c>
      <c r="I118" s="219" t="str">
        <f t="shared" si="10"/>
        <v>AQ_ALIM_TrouveGros ; AQ_ALIM_TrouveGros_N</v>
      </c>
      <c r="J118" s="219" t="s">
        <v>105</v>
      </c>
      <c r="K118" s="209"/>
      <c r="L118" s="215"/>
      <c r="M118" s="209"/>
      <c r="N118" s="215">
        <v>12</v>
      </c>
      <c r="O118" s="209"/>
      <c r="P118" s="215"/>
      <c r="Q118" s="209"/>
      <c r="R118" s="215"/>
      <c r="S118" s="209"/>
      <c r="T118" s="215"/>
      <c r="U118" s="202"/>
      <c r="V118" s="215"/>
      <c r="W118" s="209"/>
    </row>
    <row r="119" spans="1:23" ht="22.5">
      <c r="A119" s="248" t="s">
        <v>1505</v>
      </c>
      <c r="B119" s="243" t="str">
        <f>IF(ISERROR(VLOOKUP(A119,TABLES!$A$2:$B$10,2,0)),"",VLOOKUP(A119,TABLES!$A$2:$B$10,2,0))</f>
        <v>■</v>
      </c>
      <c r="C119" s="208"/>
      <c r="D119" s="208"/>
      <c r="E119" s="180" t="s">
        <v>1292</v>
      </c>
      <c r="F119" s="180" t="s">
        <v>4265</v>
      </c>
      <c r="G119" s="219" t="s">
        <v>535</v>
      </c>
      <c r="H119" s="219" t="s">
        <v>222</v>
      </c>
      <c r="I119" s="219" t="str">
        <f t="shared" si="10"/>
        <v>AQ_ALIM_TypGras ; AQ_ALIM_TypGras_N</v>
      </c>
      <c r="J119" s="221" t="s">
        <v>105</v>
      </c>
      <c r="K119" s="209"/>
      <c r="L119" s="215"/>
      <c r="M119" s="209"/>
      <c r="N119" s="215"/>
      <c r="O119" s="209"/>
      <c r="P119" s="215"/>
      <c r="Q119" s="209">
        <v>58</v>
      </c>
      <c r="R119" s="215"/>
      <c r="S119" s="202"/>
      <c r="T119" s="215"/>
      <c r="U119" s="202">
        <v>18</v>
      </c>
      <c r="V119" s="215"/>
      <c r="W119" s="202"/>
    </row>
    <row r="120" spans="1:23" ht="33.75">
      <c r="A120" s="248" t="s">
        <v>1505</v>
      </c>
      <c r="B120" s="243" t="str">
        <f>IF(ISERROR(VLOOKUP(A120,TABLES!$A$2:$B$10,2,0)),"",VLOOKUP(A120,TABLES!$A$2:$B$10,2,0))</f>
        <v>■</v>
      </c>
      <c r="C120" s="208"/>
      <c r="D120" s="208"/>
      <c r="E120" s="180" t="s">
        <v>1293</v>
      </c>
      <c r="F120" s="180" t="s">
        <v>1401</v>
      </c>
      <c r="G120" s="219" t="s">
        <v>536</v>
      </c>
      <c r="H120" s="219" t="s">
        <v>222</v>
      </c>
      <c r="I120" s="219" t="str">
        <f t="shared" si="10"/>
        <v>AQ_ALIM_TypHuil ; AQ_ALIM_TypHuil_N</v>
      </c>
      <c r="J120" s="221" t="s">
        <v>105</v>
      </c>
      <c r="K120" s="209"/>
      <c r="L120" s="215"/>
      <c r="M120" s="209"/>
      <c r="N120" s="215"/>
      <c r="O120" s="209"/>
      <c r="P120" s="215"/>
      <c r="Q120" s="209">
        <v>59</v>
      </c>
      <c r="R120" s="215"/>
      <c r="S120" s="202"/>
      <c r="T120" s="215"/>
      <c r="U120" s="202">
        <v>19</v>
      </c>
      <c r="V120" s="215"/>
      <c r="W120" s="202"/>
    </row>
    <row r="121" spans="1:23">
      <c r="A121" s="231" t="s">
        <v>1505</v>
      </c>
      <c r="B121" s="243" t="str">
        <f>IF(ISERROR(VLOOKUP(A121,TABLES!$A$2:$B$10,2,0)),"",VLOOKUP(A121,TABLES!$A$2:$B$10,2,0))</f>
        <v>■</v>
      </c>
      <c r="C121" s="208"/>
      <c r="D121" s="208"/>
      <c r="E121" s="180" t="s">
        <v>1537</v>
      </c>
      <c r="F121" s="176" t="s">
        <v>1538</v>
      </c>
      <c r="G121" s="219" t="s">
        <v>291</v>
      </c>
      <c r="H121" s="219" t="s">
        <v>664</v>
      </c>
      <c r="I121" s="219" t="str">
        <f t="shared" si="10"/>
        <v>AQ_ALIM_Vomir ; AQ_ALIM_Vomir_N</v>
      </c>
      <c r="J121" s="219" t="s">
        <v>105</v>
      </c>
      <c r="K121" s="209"/>
      <c r="L121" s="215"/>
      <c r="M121" s="209"/>
      <c r="N121" s="215">
        <v>9</v>
      </c>
      <c r="O121" s="209"/>
      <c r="P121" s="215"/>
      <c r="Q121" s="209"/>
      <c r="R121" s="215"/>
      <c r="S121" s="209"/>
      <c r="T121" s="215"/>
      <c r="U121" s="202"/>
      <c r="V121" s="215"/>
      <c r="W121" s="209"/>
    </row>
    <row r="122" spans="1:23">
      <c r="A122" s="231" t="s">
        <v>1507</v>
      </c>
      <c r="B122" s="243" t="str">
        <f>IF(ISERROR(VLOOKUP(A122,TABLES!$A$2:$B$10,2,0)),"",VLOOKUP(A122,TABLES!$A$2:$B$10,2,0))</f>
        <v>▐</v>
      </c>
      <c r="C122" s="206" t="str">
        <f>IF(COUNTIF(C123:C141,"x"),"z","")</f>
        <v/>
      </c>
      <c r="D122" s="199" t="str">
        <f>IF(COUNTIF(D123:D141,"x"),"z","")</f>
        <v/>
      </c>
      <c r="E122" s="174" t="s">
        <v>916</v>
      </c>
      <c r="F122" s="174" t="s">
        <v>642</v>
      </c>
      <c r="G122" s="174"/>
      <c r="H122" s="174"/>
      <c r="I122" s="174" t="str">
        <f t="shared" ref="I122:I141" si="11">IF(G122&lt;&gt;"",IF(H122&lt;&gt;"",G122&amp;" ; "&amp;IFERROR(IF(SEARCH(" ; ",G122)&gt;0,SUBSTITUTE(G122," ; ","_N ; ")&amp;"_N"),IFERROR(IF(SEARCH(" ;",G122)&gt;0,SUBSTITUTE(G122," ;","_N  ; ")&amp;"_N"),IFERROR(IF(SEARCH(";",G122)&gt;0,SUBSTITUTE(G122,";","_N  ; ")&amp;"_N"),G122&amp;"_N"))),G122),"")</f>
        <v/>
      </c>
      <c r="J122" s="174"/>
      <c r="K122" s="207"/>
      <c r="L122" s="214"/>
      <c r="M122" s="207"/>
      <c r="N122" s="214"/>
      <c r="O122" s="207" t="s">
        <v>222</v>
      </c>
      <c r="P122" s="214"/>
      <c r="Q122" s="207"/>
      <c r="R122" s="214"/>
      <c r="S122" s="207"/>
      <c r="T122" s="214"/>
      <c r="U122" s="207"/>
      <c r="V122" s="214"/>
      <c r="W122" s="207"/>
    </row>
    <row r="123" spans="1:23" ht="33.75">
      <c r="A123" s="231" t="s">
        <v>1505</v>
      </c>
      <c r="B123" s="243" t="str">
        <f>IF(ISERROR(VLOOKUP(A123,TABLES!$A$2:$B$10,2,0)),"",VLOOKUP(A123,TABLES!$A$2:$B$10,2,0))</f>
        <v>■</v>
      </c>
      <c r="C123" s="226"/>
      <c r="D123" s="226"/>
      <c r="E123" s="177" t="s">
        <v>1208</v>
      </c>
      <c r="F123" s="176" t="s">
        <v>1517</v>
      </c>
      <c r="G123" s="219" t="s">
        <v>423</v>
      </c>
      <c r="H123" s="219" t="s">
        <v>664</v>
      </c>
      <c r="I123" s="219" t="str">
        <f t="shared" si="11"/>
        <v>AQ_FOYVIE_WebCherSante ; AQ_FOYVIE_WebCherSante_N</v>
      </c>
      <c r="J123" s="219" t="s">
        <v>202</v>
      </c>
      <c r="K123" s="209"/>
      <c r="L123" s="210"/>
      <c r="M123" s="209"/>
      <c r="N123" s="210"/>
      <c r="O123" s="209">
        <v>19</v>
      </c>
      <c r="P123" s="230"/>
      <c r="Q123" s="209"/>
      <c r="R123" s="230"/>
      <c r="S123" s="209"/>
      <c r="T123" s="230"/>
      <c r="U123" s="202"/>
      <c r="V123" s="230"/>
      <c r="W123" s="209"/>
    </row>
    <row r="124" spans="1:23" ht="22.5">
      <c r="A124" s="231" t="s">
        <v>1505</v>
      </c>
      <c r="B124" s="243" t="str">
        <f>IF(ISERROR(VLOOKUP(A124,TABLES!$A$2:$B$10,2,0)),"",VLOOKUP(A124,TABLES!$A$2:$B$10,2,0))</f>
        <v>■</v>
      </c>
      <c r="C124" s="23" t="str">
        <f>IF(OR(C125="x",C126="x",C127="x",C128="x",C129="x",C130="x",C131="x",C132="x",C133="x"),"x","Sélection ci-dessous")</f>
        <v>Sélection ci-dessous</v>
      </c>
      <c r="D124" s="23" t="str">
        <f>IF(OR(D125="x",D126="x",D127="x",D128="x",D129="x",D130="x",D131="x",D132="x",D133="x"),"x","Select items here under")</f>
        <v>Select items here under</v>
      </c>
      <c r="E124" s="196" t="s">
        <v>324</v>
      </c>
      <c r="F124" s="176" t="s">
        <v>1518</v>
      </c>
      <c r="G124" s="216"/>
      <c r="H124" s="216"/>
      <c r="I124" s="216"/>
      <c r="J124" s="219"/>
      <c r="K124" s="209"/>
      <c r="L124" s="210"/>
      <c r="M124" s="209"/>
      <c r="N124" s="210"/>
      <c r="O124" s="209">
        <v>20</v>
      </c>
      <c r="P124" s="230"/>
      <c r="Q124" s="209"/>
      <c r="R124" s="230"/>
      <c r="S124" s="209"/>
      <c r="T124" s="230"/>
      <c r="U124" s="202"/>
      <c r="V124" s="230"/>
      <c r="W124" s="209"/>
    </row>
    <row r="125" spans="1:23">
      <c r="A125" s="231" t="s">
        <v>482</v>
      </c>
      <c r="B125" s="243" t="str">
        <f>IF(ISERROR(VLOOKUP(A125,TABLES!$A$2:$B$10,2,0)),"",VLOOKUP(A125,TABLES!$A$2:$B$10,2,0))</f>
        <v>-</v>
      </c>
      <c r="C125" s="226"/>
      <c r="D125" s="226"/>
      <c r="E125" s="176" t="s">
        <v>992</v>
      </c>
      <c r="F125" s="176" t="s">
        <v>1038</v>
      </c>
      <c r="G125" s="219" t="s">
        <v>424</v>
      </c>
      <c r="H125" s="219" t="s">
        <v>664</v>
      </c>
      <c r="I125" s="219" t="str">
        <f t="shared" si="11"/>
        <v>AQ_FOYVIE_WebSujSexe ; AQ_FOYVIE_WebSujSexe_N</v>
      </c>
      <c r="J125" s="219" t="s">
        <v>202</v>
      </c>
      <c r="K125" s="209"/>
      <c r="L125" s="210"/>
      <c r="M125" s="209"/>
      <c r="N125" s="210"/>
      <c r="O125" s="209">
        <v>20</v>
      </c>
      <c r="P125" s="230"/>
      <c r="Q125" s="209"/>
      <c r="R125" s="230"/>
      <c r="S125" s="209"/>
      <c r="T125" s="230"/>
      <c r="U125" s="202"/>
      <c r="V125" s="230"/>
      <c r="W125" s="209"/>
    </row>
    <row r="126" spans="1:23">
      <c r="A126" s="231" t="s">
        <v>482</v>
      </c>
      <c r="B126" s="243" t="str">
        <f>IF(ISERROR(VLOOKUP(A126,TABLES!$A$2:$B$10,2,0)),"",VLOOKUP(A126,TABLES!$A$2:$B$10,2,0))</f>
        <v>-</v>
      </c>
      <c r="C126" s="226"/>
      <c r="D126" s="226"/>
      <c r="E126" s="176" t="s">
        <v>993</v>
      </c>
      <c r="F126" s="176" t="s">
        <v>1039</v>
      </c>
      <c r="G126" s="219" t="s">
        <v>425</v>
      </c>
      <c r="H126" s="219" t="s">
        <v>664</v>
      </c>
      <c r="I126" s="219" t="str">
        <f t="shared" si="11"/>
        <v>AQ_FOYVIE_WebSujCont ; AQ_FOYVIE_WebSujCont_N</v>
      </c>
      <c r="J126" s="219" t="s">
        <v>202</v>
      </c>
      <c r="K126" s="209"/>
      <c r="L126" s="210"/>
      <c r="M126" s="209"/>
      <c r="N126" s="210"/>
      <c r="O126" s="209">
        <v>20</v>
      </c>
      <c r="P126" s="230"/>
      <c r="Q126" s="209"/>
      <c r="R126" s="230"/>
      <c r="S126" s="209"/>
      <c r="T126" s="230"/>
      <c r="U126" s="202"/>
      <c r="V126" s="230"/>
      <c r="W126" s="209"/>
    </row>
    <row r="127" spans="1:23">
      <c r="A127" s="231" t="s">
        <v>482</v>
      </c>
      <c r="B127" s="243" t="str">
        <f>IF(ISERROR(VLOOKUP(A127,TABLES!$A$2:$B$10,2,0)),"",VLOOKUP(A127,TABLES!$A$2:$B$10,2,0))</f>
        <v>-</v>
      </c>
      <c r="C127" s="226"/>
      <c r="D127" s="226"/>
      <c r="E127" s="176" t="s">
        <v>994</v>
      </c>
      <c r="F127" s="176" t="s">
        <v>1040</v>
      </c>
      <c r="G127" s="219" t="s">
        <v>426</v>
      </c>
      <c r="H127" s="219" t="s">
        <v>664</v>
      </c>
      <c r="I127" s="219" t="str">
        <f t="shared" si="11"/>
        <v>AQ_FOYVIE_WebSujAlim ; AQ_FOYVIE_WebSujAlim_N</v>
      </c>
      <c r="J127" s="219" t="s">
        <v>202</v>
      </c>
      <c r="K127" s="209"/>
      <c r="L127" s="210"/>
      <c r="M127" s="209"/>
      <c r="N127" s="210"/>
      <c r="O127" s="209">
        <v>20</v>
      </c>
      <c r="P127" s="230"/>
      <c r="Q127" s="209"/>
      <c r="R127" s="230"/>
      <c r="S127" s="209"/>
      <c r="T127" s="230"/>
      <c r="U127" s="202"/>
      <c r="V127" s="230"/>
      <c r="W127" s="209"/>
    </row>
    <row r="128" spans="1:23">
      <c r="A128" s="231" t="s">
        <v>482</v>
      </c>
      <c r="B128" s="243" t="str">
        <f>IF(ISERROR(VLOOKUP(A128,TABLES!$A$2:$B$10,2,0)),"",VLOOKUP(A128,TABLES!$A$2:$B$10,2,0))</f>
        <v>-</v>
      </c>
      <c r="C128" s="226"/>
      <c r="D128" s="226"/>
      <c r="E128" s="176" t="s">
        <v>995</v>
      </c>
      <c r="F128" s="176" t="s">
        <v>1041</v>
      </c>
      <c r="G128" s="219" t="s">
        <v>427</v>
      </c>
      <c r="H128" s="219" t="s">
        <v>664</v>
      </c>
      <c r="I128" s="219" t="str">
        <f t="shared" si="11"/>
        <v>AQ_FOYVIE_WebSujMate ; AQ_FOYVIE_WebSujMate_N</v>
      </c>
      <c r="J128" s="219" t="s">
        <v>202</v>
      </c>
      <c r="K128" s="209"/>
      <c r="L128" s="210"/>
      <c r="M128" s="209"/>
      <c r="N128" s="210"/>
      <c r="O128" s="209">
        <v>20</v>
      </c>
      <c r="P128" s="230"/>
      <c r="Q128" s="209"/>
      <c r="R128" s="230"/>
      <c r="S128" s="209"/>
      <c r="T128" s="230"/>
      <c r="U128" s="202"/>
      <c r="V128" s="230"/>
      <c r="W128" s="209"/>
    </row>
    <row r="129" spans="1:23">
      <c r="A129" s="231" t="s">
        <v>482</v>
      </c>
      <c r="B129" s="243" t="str">
        <f>IF(ISERROR(VLOOKUP(A129,TABLES!$A$2:$B$10,2,0)),"",VLOOKUP(A129,TABLES!$A$2:$B$10,2,0))</f>
        <v>-</v>
      </c>
      <c r="C129" s="226"/>
      <c r="D129" s="226"/>
      <c r="E129" s="176" t="s">
        <v>996</v>
      </c>
      <c r="F129" s="176" t="s">
        <v>1160</v>
      </c>
      <c r="G129" s="219" t="s">
        <v>428</v>
      </c>
      <c r="H129" s="219" t="s">
        <v>664</v>
      </c>
      <c r="I129" s="219" t="str">
        <f t="shared" si="11"/>
        <v>AQ_FOYVIE_WebSujEnf ; AQ_FOYVIE_WebSujEnf_N</v>
      </c>
      <c r="J129" s="219" t="s">
        <v>202</v>
      </c>
      <c r="K129" s="209"/>
      <c r="L129" s="210"/>
      <c r="M129" s="209"/>
      <c r="N129" s="210"/>
      <c r="O129" s="209">
        <v>20</v>
      </c>
      <c r="P129" s="230"/>
      <c r="Q129" s="209"/>
      <c r="R129" s="230"/>
      <c r="S129" s="209"/>
      <c r="T129" s="230"/>
      <c r="U129" s="202"/>
      <c r="V129" s="230"/>
      <c r="W129" s="209"/>
    </row>
    <row r="130" spans="1:23">
      <c r="A130" s="231" t="s">
        <v>482</v>
      </c>
      <c r="B130" s="243" t="str">
        <f>IF(ISERROR(VLOOKUP(A130,TABLES!$A$2:$B$10,2,0)),"",VLOOKUP(A130,TABLES!$A$2:$B$10,2,0))</f>
        <v>-</v>
      </c>
      <c r="C130" s="226"/>
      <c r="D130" s="226"/>
      <c r="E130" s="176" t="s">
        <v>997</v>
      </c>
      <c r="F130" s="176" t="s">
        <v>1042</v>
      </c>
      <c r="G130" s="219" t="s">
        <v>429</v>
      </c>
      <c r="H130" s="219" t="s">
        <v>664</v>
      </c>
      <c r="I130" s="219" t="str">
        <f t="shared" si="11"/>
        <v>AQ_FOYVIE_WebSujAlco ; AQ_FOYVIE_WebSujAlco_N</v>
      </c>
      <c r="J130" s="219" t="s">
        <v>202</v>
      </c>
      <c r="K130" s="209"/>
      <c r="L130" s="210"/>
      <c r="M130" s="209"/>
      <c r="N130" s="210"/>
      <c r="O130" s="209">
        <v>20</v>
      </c>
      <c r="P130" s="230"/>
      <c r="Q130" s="209"/>
      <c r="R130" s="230"/>
      <c r="S130" s="209"/>
      <c r="T130" s="230"/>
      <c r="U130" s="202"/>
      <c r="V130" s="230"/>
      <c r="W130" s="209"/>
    </row>
    <row r="131" spans="1:23">
      <c r="A131" s="231" t="s">
        <v>482</v>
      </c>
      <c r="B131" s="243" t="str">
        <f>IF(ISERROR(VLOOKUP(A131,TABLES!$A$2:$B$10,2,0)),"",VLOOKUP(A131,TABLES!$A$2:$B$10,2,0))</f>
        <v>-</v>
      </c>
      <c r="C131" s="226"/>
      <c r="D131" s="226"/>
      <c r="E131" s="176" t="s">
        <v>998</v>
      </c>
      <c r="F131" s="176" t="s">
        <v>1043</v>
      </c>
      <c r="G131" s="219" t="s">
        <v>430</v>
      </c>
      <c r="H131" s="219" t="s">
        <v>664</v>
      </c>
      <c r="I131" s="219" t="str">
        <f t="shared" si="11"/>
        <v>AQ_FOYVIE_WebSujTaba ; AQ_FOYVIE_WebSujTaba_N</v>
      </c>
      <c r="J131" s="219" t="s">
        <v>202</v>
      </c>
      <c r="K131" s="209"/>
      <c r="L131" s="210"/>
      <c r="M131" s="209"/>
      <c r="N131" s="210"/>
      <c r="O131" s="209">
        <v>20</v>
      </c>
      <c r="P131" s="230"/>
      <c r="Q131" s="209"/>
      <c r="R131" s="230"/>
      <c r="S131" s="209"/>
      <c r="T131" s="230"/>
      <c r="U131" s="202"/>
      <c r="V131" s="230"/>
      <c r="W131" s="209"/>
    </row>
    <row r="132" spans="1:23">
      <c r="A132" s="231" t="s">
        <v>482</v>
      </c>
      <c r="B132" s="243" t="str">
        <f>IF(ISERROR(VLOOKUP(A132,TABLES!$A$2:$B$10,2,0)),"",VLOOKUP(A132,TABLES!$A$2:$B$10,2,0))</f>
        <v>-</v>
      </c>
      <c r="C132" s="226"/>
      <c r="D132" s="226"/>
      <c r="E132" s="176" t="s">
        <v>999</v>
      </c>
      <c r="F132" s="176" t="s">
        <v>1044</v>
      </c>
      <c r="G132" s="219" t="s">
        <v>431</v>
      </c>
      <c r="H132" s="219" t="s">
        <v>664</v>
      </c>
      <c r="I132" s="219" t="str">
        <f t="shared" si="11"/>
        <v>AQ_FOYVIE_WebSujCoca ; AQ_FOYVIE_WebSujCoca_N</v>
      </c>
      <c r="J132" s="219" t="s">
        <v>202</v>
      </c>
      <c r="K132" s="209"/>
      <c r="L132" s="210"/>
      <c r="M132" s="209"/>
      <c r="N132" s="210"/>
      <c r="O132" s="209">
        <v>20</v>
      </c>
      <c r="P132" s="230"/>
      <c r="Q132" s="209"/>
      <c r="R132" s="230"/>
      <c r="S132" s="209"/>
      <c r="T132" s="230"/>
      <c r="U132" s="202"/>
      <c r="V132" s="230"/>
      <c r="W132" s="209"/>
    </row>
    <row r="133" spans="1:23">
      <c r="A133" s="231" t="s">
        <v>482</v>
      </c>
      <c r="B133" s="243" t="str">
        <f>IF(ISERROR(VLOOKUP(A133,TABLES!$A$2:$B$10,2,0)),"",VLOOKUP(A133,TABLES!$A$2:$B$10,2,0))</f>
        <v>-</v>
      </c>
      <c r="C133" s="226"/>
      <c r="D133" s="226"/>
      <c r="E133" s="176" t="s">
        <v>1113</v>
      </c>
      <c r="F133" s="186" t="s">
        <v>1121</v>
      </c>
      <c r="G133" s="219" t="s">
        <v>432</v>
      </c>
      <c r="H133" s="219" t="s">
        <v>664</v>
      </c>
      <c r="I133" s="219" t="str">
        <f t="shared" si="11"/>
        <v>AQ_FOYVIE_WebSujDive ; AQ_FOYVIE_WebSujDive_N</v>
      </c>
      <c r="J133" s="219" t="s">
        <v>202</v>
      </c>
      <c r="K133" s="209"/>
      <c r="L133" s="210"/>
      <c r="M133" s="209"/>
      <c r="N133" s="210"/>
      <c r="O133" s="209">
        <v>20</v>
      </c>
      <c r="P133" s="230"/>
      <c r="Q133" s="209"/>
      <c r="R133" s="230"/>
      <c r="S133" s="209"/>
      <c r="T133" s="230"/>
      <c r="U133" s="202"/>
      <c r="V133" s="230"/>
      <c r="W133" s="209"/>
    </row>
    <row r="134" spans="1:23" ht="22.5">
      <c r="A134" s="231" t="s">
        <v>1505</v>
      </c>
      <c r="B134" s="243" t="str">
        <f>IF(ISERROR(VLOOKUP(A134,TABLES!$A$2:$B$10,2,0)),"",VLOOKUP(A134,TABLES!$A$2:$B$10,2,0))</f>
        <v>■</v>
      </c>
      <c r="C134" s="23" t="str">
        <f>IF(OR(C135="x",C136="x",C137="x",C138="x"),"x","Sélection ci-dessous")</f>
        <v>Sélection ci-dessous</v>
      </c>
      <c r="D134" s="23" t="str">
        <f>IF(OR(D135="x",D136="x",D137="x",D138="x"),"x","Select items here under")</f>
        <v>Select items here under</v>
      </c>
      <c r="E134" s="177" t="s">
        <v>325</v>
      </c>
      <c r="F134" s="186" t="s">
        <v>3278</v>
      </c>
      <c r="G134" s="216"/>
      <c r="H134" s="216"/>
      <c r="I134" s="216"/>
      <c r="J134" s="219"/>
      <c r="K134" s="209"/>
      <c r="L134" s="210"/>
      <c r="M134" s="209"/>
      <c r="N134" s="210"/>
      <c r="O134" s="209">
        <v>21</v>
      </c>
      <c r="P134" s="230"/>
      <c r="Q134" s="209"/>
      <c r="R134" s="230"/>
      <c r="S134" s="209"/>
      <c r="T134" s="230"/>
      <c r="U134" s="202"/>
      <c r="V134" s="230"/>
      <c r="W134" s="209"/>
    </row>
    <row r="135" spans="1:23">
      <c r="A135" s="231" t="s">
        <v>482</v>
      </c>
      <c r="B135" s="243" t="str">
        <f>IF(ISERROR(VLOOKUP(A135,TABLES!$A$2:$B$10,2,0)),"",VLOOKUP(A135,TABLES!$A$2:$B$10,2,0))</f>
        <v>-</v>
      </c>
      <c r="C135" s="226"/>
      <c r="D135" s="226"/>
      <c r="E135" s="176" t="s">
        <v>991</v>
      </c>
      <c r="F135" s="176" t="s">
        <v>1045</v>
      </c>
      <c r="G135" s="219" t="s">
        <v>433</v>
      </c>
      <c r="H135" s="219" t="s">
        <v>664</v>
      </c>
      <c r="I135" s="219" t="str">
        <f t="shared" si="11"/>
        <v>AQ_FOYVIE_WebCherForum ; AQ_FOYVIE_WebCherForum_N</v>
      </c>
      <c r="J135" s="219" t="s">
        <v>202</v>
      </c>
      <c r="K135" s="209"/>
      <c r="L135" s="210"/>
      <c r="M135" s="209"/>
      <c r="N135" s="210"/>
      <c r="O135" s="209">
        <v>21</v>
      </c>
      <c r="P135" s="230"/>
      <c r="Q135" s="209"/>
      <c r="R135" s="230"/>
      <c r="S135" s="209"/>
      <c r="T135" s="230"/>
      <c r="U135" s="202"/>
      <c r="V135" s="230"/>
      <c r="W135" s="209"/>
    </row>
    <row r="136" spans="1:23" ht="22.5">
      <c r="A136" s="231" t="s">
        <v>1509</v>
      </c>
      <c r="B136" s="243" t="str">
        <f>IF(ISERROR(VLOOKUP(A136,TABLES!$A$2:$B$10,2,0)),"",VLOOKUP(A136,TABLES!$A$2:$B$10,2,0))</f>
        <v>▫</v>
      </c>
      <c r="C136" s="212" t="str">
        <f>IF(C135="x","x","")</f>
        <v/>
      </c>
      <c r="D136" s="212" t="str">
        <f>IF(D135="x","x","")</f>
        <v/>
      </c>
      <c r="E136" s="176" t="s">
        <v>1111</v>
      </c>
      <c r="F136" s="176" t="s">
        <v>1519</v>
      </c>
      <c r="G136" s="219" t="s">
        <v>434</v>
      </c>
      <c r="H136" s="219" t="s">
        <v>664</v>
      </c>
      <c r="I136" s="219" t="str">
        <f t="shared" si="11"/>
        <v>AQ_FOYVIE_WebCherForumV ; AQ_FOYVIE_WebCherForumV_N</v>
      </c>
      <c r="J136" s="219" t="s">
        <v>202</v>
      </c>
      <c r="K136" s="209"/>
      <c r="L136" s="210"/>
      <c r="M136" s="209"/>
      <c r="N136" s="210"/>
      <c r="O136" s="209">
        <v>21</v>
      </c>
      <c r="P136" s="230"/>
      <c r="Q136" s="209"/>
      <c r="R136" s="230"/>
      <c r="S136" s="209"/>
      <c r="T136" s="230"/>
      <c r="U136" s="202"/>
      <c r="V136" s="230"/>
      <c r="W136" s="209"/>
    </row>
    <row r="137" spans="1:23">
      <c r="A137" s="231" t="s">
        <v>482</v>
      </c>
      <c r="B137" s="243" t="str">
        <f>IF(ISERROR(VLOOKUP(A137,TABLES!$A$2:$B$10,2,0)),"",VLOOKUP(A137,TABLES!$A$2:$B$10,2,0))</f>
        <v>-</v>
      </c>
      <c r="C137" s="226"/>
      <c r="D137" s="226"/>
      <c r="E137" s="176" t="s">
        <v>1000</v>
      </c>
      <c r="F137" s="176" t="s">
        <v>1046</v>
      </c>
      <c r="G137" s="219" t="s">
        <v>435</v>
      </c>
      <c r="H137" s="219" t="s">
        <v>664</v>
      </c>
      <c r="I137" s="219" t="str">
        <f t="shared" si="11"/>
        <v>AQ_FOYVIE_WebCherSite ; AQ_FOYVIE_WebCherSite_N</v>
      </c>
      <c r="J137" s="219" t="s">
        <v>202</v>
      </c>
      <c r="K137" s="209"/>
      <c r="L137" s="210"/>
      <c r="M137" s="209"/>
      <c r="N137" s="210"/>
      <c r="O137" s="209">
        <v>21</v>
      </c>
      <c r="P137" s="230"/>
      <c r="Q137" s="209"/>
      <c r="R137" s="230"/>
      <c r="S137" s="229"/>
      <c r="T137" s="230"/>
      <c r="U137" s="202"/>
      <c r="V137" s="230"/>
      <c r="W137" s="229"/>
    </row>
    <row r="138" spans="1:23">
      <c r="A138" s="231" t="s">
        <v>482</v>
      </c>
      <c r="B138" s="243" t="str">
        <f>IF(ISERROR(VLOOKUP(A138,TABLES!$A$2:$B$10,2,0)),"",VLOOKUP(A138,TABLES!$A$2:$B$10,2,0))</f>
        <v>-</v>
      </c>
      <c r="C138" s="226"/>
      <c r="D138" s="226"/>
      <c r="E138" s="176" t="s">
        <v>1112</v>
      </c>
      <c r="F138" s="176" t="s">
        <v>1122</v>
      </c>
      <c r="G138" s="219" t="s">
        <v>844</v>
      </c>
      <c r="H138" s="219" t="s">
        <v>664</v>
      </c>
      <c r="I138" s="219" t="str">
        <f t="shared" si="11"/>
        <v>AQ_FOYVIE_WebCherNSP ; AQ_FOYVIE_WebCherNSP_N</v>
      </c>
      <c r="J138" s="219" t="s">
        <v>202</v>
      </c>
      <c r="K138" s="209"/>
      <c r="L138" s="210"/>
      <c r="M138" s="209"/>
      <c r="N138" s="210"/>
      <c r="O138" s="209">
        <v>21</v>
      </c>
      <c r="P138" s="230"/>
      <c r="Q138" s="209"/>
      <c r="R138" s="230"/>
      <c r="S138" s="229"/>
      <c r="T138" s="230"/>
      <c r="U138" s="202"/>
      <c r="V138" s="230"/>
      <c r="W138" s="229"/>
    </row>
    <row r="139" spans="1:23" ht="33.75">
      <c r="A139" s="231" t="s">
        <v>1505</v>
      </c>
      <c r="B139" s="243" t="str">
        <f>IF(ISERROR(VLOOKUP(A139,TABLES!$A$2:$B$10,2,0)),"",VLOOKUP(A139,TABLES!$A$2:$B$10,2,0))</f>
        <v>■</v>
      </c>
      <c r="C139" s="226"/>
      <c r="D139" s="226"/>
      <c r="E139" s="177" t="s">
        <v>1209</v>
      </c>
      <c r="F139" s="176" t="s">
        <v>1520</v>
      </c>
      <c r="G139" s="219" t="s">
        <v>436</v>
      </c>
      <c r="H139" s="219" t="s">
        <v>664</v>
      </c>
      <c r="I139" s="219" t="str">
        <f t="shared" si="11"/>
        <v>AQ_FOYVIE_WebFiable ; AQ_FOYVIE_WebFiable_N</v>
      </c>
      <c r="J139" s="219" t="s">
        <v>202</v>
      </c>
      <c r="K139" s="209"/>
      <c r="L139" s="210"/>
      <c r="M139" s="209"/>
      <c r="N139" s="210"/>
      <c r="O139" s="209">
        <v>22</v>
      </c>
      <c r="P139" s="230"/>
      <c r="Q139" s="209"/>
      <c r="R139" s="230"/>
      <c r="S139" s="209"/>
      <c r="T139" s="230"/>
      <c r="U139" s="202"/>
      <c r="V139" s="230"/>
      <c r="W139" s="209"/>
    </row>
    <row r="140" spans="1:23" ht="33.75">
      <c r="A140" s="231" t="s">
        <v>1505</v>
      </c>
      <c r="B140" s="243" t="str">
        <f>IF(ISERROR(VLOOKUP(A140,TABLES!$A$2:$B$10,2,0)),"",VLOOKUP(A140,TABLES!$A$2:$B$10,2,0))</f>
        <v>■</v>
      </c>
      <c r="C140" s="226"/>
      <c r="D140" s="226"/>
      <c r="E140" s="177" t="s">
        <v>1210</v>
      </c>
      <c r="F140" s="176" t="s">
        <v>1521</v>
      </c>
      <c r="G140" s="219" t="s">
        <v>437</v>
      </c>
      <c r="H140" s="219" t="s">
        <v>664</v>
      </c>
      <c r="I140" s="219" t="str">
        <f t="shared" si="11"/>
        <v>AQ_FOYVIE_WebChange ; AQ_FOYVIE_WebChange_N</v>
      </c>
      <c r="J140" s="219" t="s">
        <v>202</v>
      </c>
      <c r="K140" s="209"/>
      <c r="L140" s="210"/>
      <c r="M140" s="209"/>
      <c r="N140" s="210"/>
      <c r="O140" s="209">
        <v>23</v>
      </c>
      <c r="P140" s="230"/>
      <c r="Q140" s="209"/>
      <c r="R140" s="230"/>
      <c r="S140" s="209"/>
      <c r="T140" s="230"/>
      <c r="U140" s="202"/>
      <c r="V140" s="230"/>
      <c r="W140" s="209"/>
    </row>
    <row r="141" spans="1:23" ht="22.5">
      <c r="A141" s="231" t="s">
        <v>1505</v>
      </c>
      <c r="B141" s="243" t="str">
        <f>IF(ISERROR(VLOOKUP(A141,TABLES!$A$2:$B$10,2,0)),"",VLOOKUP(A141,TABLES!$A$2:$B$10,2,0))</f>
        <v>■</v>
      </c>
      <c r="C141" s="226"/>
      <c r="D141" s="226"/>
      <c r="E141" s="177" t="s">
        <v>1511</v>
      </c>
      <c r="F141" s="176" t="s">
        <v>1522</v>
      </c>
      <c r="G141" s="219" t="s">
        <v>438</v>
      </c>
      <c r="H141" s="219" t="s">
        <v>664</v>
      </c>
      <c r="I141" s="219" t="str">
        <f t="shared" si="11"/>
        <v>AQ_FOYVIE_WebGoDoct ; AQ_FOYVIE_WebGoDoct_N</v>
      </c>
      <c r="J141" s="219" t="s">
        <v>202</v>
      </c>
      <c r="K141" s="209"/>
      <c r="L141" s="210"/>
      <c r="M141" s="209"/>
      <c r="N141" s="210"/>
      <c r="O141" s="209">
        <v>24</v>
      </c>
      <c r="P141" s="230"/>
      <c r="Q141" s="209"/>
      <c r="R141" s="230"/>
      <c r="S141" s="209"/>
      <c r="T141" s="230"/>
      <c r="U141" s="202"/>
      <c r="V141" s="230"/>
      <c r="W141" s="209"/>
    </row>
    <row r="142" spans="1:23">
      <c r="S142" s="202"/>
      <c r="U142" s="202"/>
      <c r="W142" s="202"/>
    </row>
    <row r="143" spans="1:23">
      <c r="S143" s="202"/>
      <c r="U143" s="202"/>
      <c r="W143" s="202"/>
    </row>
    <row r="144" spans="1:23">
      <c r="S144" s="202"/>
      <c r="U144" s="202"/>
      <c r="W144" s="202"/>
    </row>
    <row r="145" spans="19:23">
      <c r="S145" s="202"/>
      <c r="U145" s="202"/>
      <c r="W145" s="202"/>
    </row>
    <row r="146" spans="19:23">
      <c r="S146" s="202"/>
      <c r="U146" s="202"/>
      <c r="W146" s="202"/>
    </row>
    <row r="147" spans="19:23">
      <c r="S147" s="202"/>
      <c r="U147" s="202"/>
      <c r="W147" s="202"/>
    </row>
    <row r="148" spans="19:23">
      <c r="S148" s="202"/>
      <c r="U148" s="202"/>
      <c r="W148" s="202"/>
    </row>
    <row r="149" spans="19:23">
      <c r="S149" s="202"/>
      <c r="U149" s="202"/>
      <c r="W149" s="202"/>
    </row>
    <row r="150" spans="19:23">
      <c r="S150" s="202"/>
      <c r="U150" s="202"/>
      <c r="W150" s="202"/>
    </row>
    <row r="151" spans="19:23">
      <c r="S151" s="202"/>
      <c r="U151" s="202"/>
      <c r="W151" s="202"/>
    </row>
    <row r="152" spans="19:23">
      <c r="S152" s="202"/>
      <c r="U152" s="202"/>
      <c r="W152" s="202"/>
    </row>
    <row r="153" spans="19:23">
      <c r="S153" s="202"/>
      <c r="U153" s="202"/>
      <c r="W153" s="202"/>
    </row>
    <row r="154" spans="19:23">
      <c r="S154" s="202"/>
      <c r="U154" s="202"/>
      <c r="W154" s="202"/>
    </row>
    <row r="155" spans="19:23">
      <c r="S155" s="202"/>
      <c r="U155" s="202"/>
      <c r="W155" s="202"/>
    </row>
    <row r="156" spans="19:23">
      <c r="S156" s="202"/>
      <c r="U156" s="202"/>
      <c r="W156" s="202"/>
    </row>
    <row r="157" spans="19:23">
      <c r="S157" s="202"/>
      <c r="U157" s="202"/>
      <c r="W157" s="202"/>
    </row>
    <row r="158" spans="19:23">
      <c r="S158" s="202"/>
      <c r="U158" s="202"/>
      <c r="W158" s="202"/>
    </row>
    <row r="159" spans="19:23">
      <c r="S159" s="202"/>
      <c r="U159" s="202"/>
      <c r="W159" s="202"/>
    </row>
    <row r="160" spans="19:23">
      <c r="S160" s="202"/>
      <c r="U160" s="202"/>
      <c r="W160" s="202"/>
    </row>
    <row r="161" spans="19:23">
      <c r="S161" s="202"/>
      <c r="U161" s="202"/>
      <c r="W161" s="202"/>
    </row>
    <row r="162" spans="19:23">
      <c r="S162" s="202"/>
      <c r="U162" s="202"/>
      <c r="W162" s="202"/>
    </row>
    <row r="163" spans="19:23">
      <c r="S163" s="202"/>
      <c r="U163" s="202"/>
      <c r="W163" s="202"/>
    </row>
    <row r="164" spans="19:23">
      <c r="S164" s="202"/>
      <c r="U164" s="202"/>
      <c r="W164" s="202"/>
    </row>
    <row r="165" spans="19:23">
      <c r="S165" s="202"/>
      <c r="U165" s="202"/>
      <c r="W165" s="202"/>
    </row>
    <row r="166" spans="19:23">
      <c r="S166" s="202"/>
      <c r="U166" s="202"/>
      <c r="W166" s="202"/>
    </row>
    <row r="167" spans="19:23">
      <c r="S167" s="202"/>
      <c r="U167" s="202"/>
      <c r="W167" s="202"/>
    </row>
    <row r="168" spans="19:23">
      <c r="S168" s="202"/>
      <c r="U168" s="202"/>
      <c r="W168" s="202"/>
    </row>
    <row r="169" spans="19:23">
      <c r="S169" s="202"/>
      <c r="U169" s="202"/>
      <c r="W169" s="202"/>
    </row>
    <row r="170" spans="19:23">
      <c r="S170" s="202"/>
      <c r="U170" s="202"/>
      <c r="W170" s="202"/>
    </row>
    <row r="171" spans="19:23">
      <c r="S171" s="202"/>
      <c r="U171" s="202"/>
      <c r="W171" s="202"/>
    </row>
    <row r="172" spans="19:23">
      <c r="S172" s="202"/>
      <c r="U172" s="202"/>
      <c r="W172" s="202"/>
    </row>
    <row r="173" spans="19:23">
      <c r="S173" s="202"/>
      <c r="U173" s="202"/>
      <c r="W173" s="202"/>
    </row>
    <row r="174" spans="19:23">
      <c r="S174" s="202"/>
      <c r="U174" s="202"/>
      <c r="W174" s="202"/>
    </row>
    <row r="175" spans="19:23">
      <c r="S175" s="202"/>
      <c r="U175" s="202"/>
      <c r="W175" s="202"/>
    </row>
    <row r="176" spans="19:23">
      <c r="S176" s="202"/>
      <c r="U176" s="202"/>
      <c r="W176" s="202"/>
    </row>
    <row r="177" spans="19:23">
      <c r="S177" s="202"/>
      <c r="U177" s="202"/>
      <c r="W177" s="202"/>
    </row>
    <row r="178" spans="19:23">
      <c r="S178" s="202"/>
      <c r="U178" s="202"/>
      <c r="W178" s="202"/>
    </row>
    <row r="179" spans="19:23">
      <c r="S179" s="202"/>
      <c r="U179" s="202"/>
      <c r="W179" s="202"/>
    </row>
    <row r="180" spans="19:23">
      <c r="S180" s="202"/>
      <c r="U180" s="202"/>
      <c r="W180" s="202"/>
    </row>
    <row r="181" spans="19:23">
      <c r="S181" s="202"/>
      <c r="U181" s="202"/>
      <c r="W181" s="202"/>
    </row>
    <row r="182" spans="19:23">
      <c r="S182" s="202"/>
      <c r="U182" s="202"/>
      <c r="W182" s="202"/>
    </row>
    <row r="183" spans="19:23">
      <c r="S183" s="202"/>
      <c r="U183" s="202"/>
      <c r="W183" s="202"/>
    </row>
    <row r="184" spans="19:23">
      <c r="S184" s="202"/>
      <c r="U184" s="202"/>
      <c r="W184" s="202"/>
    </row>
    <row r="185" spans="19:23">
      <c r="S185" s="202"/>
      <c r="U185" s="202"/>
      <c r="W185" s="202"/>
    </row>
    <row r="186" spans="19:23">
      <c r="S186" s="202"/>
      <c r="U186" s="202"/>
      <c r="W186" s="202"/>
    </row>
    <row r="187" spans="19:23">
      <c r="S187" s="202"/>
      <c r="U187" s="202"/>
      <c r="W187" s="202"/>
    </row>
    <row r="188" spans="19:23">
      <c r="S188" s="202"/>
      <c r="U188" s="202"/>
      <c r="W188" s="202"/>
    </row>
    <row r="189" spans="19:23">
      <c r="S189" s="202"/>
      <c r="U189" s="202"/>
      <c r="W189" s="202"/>
    </row>
    <row r="190" spans="19:23">
      <c r="S190" s="202"/>
      <c r="U190" s="202"/>
      <c r="W190" s="202"/>
    </row>
    <row r="191" spans="19:23">
      <c r="S191" s="202"/>
      <c r="U191" s="202"/>
      <c r="W191" s="202"/>
    </row>
    <row r="192" spans="19:23">
      <c r="S192" s="202"/>
      <c r="U192" s="202"/>
      <c r="W192" s="202"/>
    </row>
    <row r="193" spans="19:23">
      <c r="S193" s="202"/>
      <c r="U193" s="202"/>
      <c r="W193" s="202"/>
    </row>
    <row r="194" spans="19:23">
      <c r="S194" s="202"/>
      <c r="U194" s="202"/>
      <c r="W194" s="202"/>
    </row>
    <row r="195" spans="19:23">
      <c r="S195" s="202"/>
      <c r="U195" s="202"/>
      <c r="W195" s="202"/>
    </row>
    <row r="196" spans="19:23">
      <c r="S196" s="202"/>
      <c r="U196" s="202"/>
      <c r="W196" s="202"/>
    </row>
    <row r="197" spans="19:23">
      <c r="S197" s="202"/>
      <c r="U197" s="202"/>
      <c r="W197" s="202"/>
    </row>
    <row r="198" spans="19:23">
      <c r="S198" s="202"/>
      <c r="U198" s="202"/>
      <c r="W198" s="202"/>
    </row>
    <row r="199" spans="19:23">
      <c r="S199" s="202"/>
      <c r="U199" s="202"/>
      <c r="W199" s="202"/>
    </row>
    <row r="200" spans="19:23">
      <c r="S200" s="202"/>
      <c r="U200" s="202"/>
      <c r="W200" s="202"/>
    </row>
    <row r="201" spans="19:23">
      <c r="S201" s="202"/>
      <c r="U201" s="202"/>
      <c r="W201" s="202"/>
    </row>
    <row r="202" spans="19:23">
      <c r="S202" s="202"/>
      <c r="U202" s="202"/>
      <c r="W202" s="202"/>
    </row>
    <row r="203" spans="19:23">
      <c r="S203" s="202"/>
      <c r="U203" s="202"/>
      <c r="W203" s="202"/>
    </row>
    <row r="204" spans="19:23">
      <c r="S204" s="202"/>
      <c r="U204" s="202"/>
      <c r="W204" s="202"/>
    </row>
    <row r="205" spans="19:23">
      <c r="S205" s="202"/>
      <c r="U205" s="202"/>
      <c r="W205" s="202"/>
    </row>
    <row r="206" spans="19:23">
      <c r="S206" s="202"/>
      <c r="U206" s="202"/>
      <c r="W206" s="202"/>
    </row>
    <row r="207" spans="19:23">
      <c r="S207" s="202"/>
      <c r="U207" s="202"/>
      <c r="W207" s="202"/>
    </row>
    <row r="208" spans="19:23">
      <c r="S208" s="202"/>
      <c r="U208" s="202"/>
      <c r="W208" s="202"/>
    </row>
    <row r="209" spans="19:23">
      <c r="S209" s="202"/>
      <c r="U209" s="202"/>
      <c r="W209" s="202"/>
    </row>
    <row r="210" spans="19:23">
      <c r="S210" s="202"/>
      <c r="U210" s="202"/>
      <c r="W210" s="202"/>
    </row>
    <row r="211" spans="19:23">
      <c r="S211" s="202"/>
      <c r="U211" s="202"/>
      <c r="W211" s="202"/>
    </row>
    <row r="212" spans="19:23">
      <c r="S212" s="202"/>
      <c r="U212" s="202"/>
      <c r="W212" s="202"/>
    </row>
    <row r="213" spans="19:23">
      <c r="S213" s="202"/>
      <c r="U213" s="202"/>
      <c r="W213" s="202"/>
    </row>
    <row r="214" spans="19:23">
      <c r="S214" s="202"/>
      <c r="U214" s="202"/>
      <c r="W214" s="202"/>
    </row>
    <row r="215" spans="19:23">
      <c r="S215" s="202"/>
      <c r="U215" s="202"/>
      <c r="W215" s="202"/>
    </row>
    <row r="216" spans="19:23">
      <c r="S216" s="202"/>
      <c r="U216" s="202"/>
      <c r="W216" s="202"/>
    </row>
    <row r="217" spans="19:23">
      <c r="S217" s="202"/>
      <c r="U217" s="202"/>
      <c r="W217" s="202"/>
    </row>
    <row r="218" spans="19:23">
      <c r="S218" s="202"/>
      <c r="U218" s="202"/>
      <c r="W218" s="202"/>
    </row>
    <row r="219" spans="19:23">
      <c r="S219" s="202"/>
      <c r="U219" s="202"/>
      <c r="W219" s="202"/>
    </row>
    <row r="220" spans="19:23">
      <c r="S220" s="202"/>
      <c r="U220" s="202"/>
      <c r="W220" s="202"/>
    </row>
    <row r="221" spans="19:23">
      <c r="S221" s="202"/>
      <c r="U221" s="202"/>
      <c r="W221" s="202"/>
    </row>
    <row r="222" spans="19:23">
      <c r="S222" s="202"/>
      <c r="U222" s="202"/>
      <c r="W222" s="202"/>
    </row>
    <row r="223" spans="19:23">
      <c r="S223" s="202"/>
      <c r="U223" s="202"/>
      <c r="W223" s="202"/>
    </row>
    <row r="224" spans="19:23">
      <c r="S224" s="202"/>
      <c r="U224" s="202"/>
      <c r="W224" s="202"/>
    </row>
    <row r="225" spans="19:23">
      <c r="S225" s="202"/>
      <c r="U225" s="202"/>
      <c r="W225" s="202"/>
    </row>
    <row r="226" spans="19:23">
      <c r="S226" s="202"/>
      <c r="U226" s="202"/>
      <c r="W226" s="202"/>
    </row>
    <row r="227" spans="19:23">
      <c r="S227" s="202"/>
      <c r="U227" s="202"/>
      <c r="W227" s="202"/>
    </row>
    <row r="228" spans="19:23">
      <c r="S228" s="202"/>
      <c r="U228" s="202"/>
      <c r="W228" s="202"/>
    </row>
    <row r="229" spans="19:23">
      <c r="S229" s="202"/>
      <c r="U229" s="202"/>
      <c r="W229" s="202"/>
    </row>
    <row r="230" spans="19:23">
      <c r="S230" s="202"/>
      <c r="U230" s="202"/>
      <c r="W230" s="202"/>
    </row>
    <row r="231" spans="19:23">
      <c r="S231" s="202"/>
      <c r="U231" s="202"/>
      <c r="W231" s="202"/>
    </row>
    <row r="232" spans="19:23">
      <c r="S232" s="202"/>
      <c r="U232" s="202"/>
      <c r="W232" s="202"/>
    </row>
    <row r="233" spans="19:23">
      <c r="S233" s="202"/>
      <c r="U233" s="202"/>
      <c r="W233" s="202"/>
    </row>
    <row r="234" spans="19:23">
      <c r="S234" s="202"/>
      <c r="U234" s="202"/>
      <c r="W234" s="202"/>
    </row>
    <row r="235" spans="19:23">
      <c r="S235" s="202"/>
      <c r="U235" s="202"/>
      <c r="W235" s="202"/>
    </row>
    <row r="236" spans="19:23">
      <c r="S236" s="202"/>
      <c r="U236" s="202"/>
      <c r="W236" s="202"/>
    </row>
    <row r="237" spans="19:23">
      <c r="S237" s="202"/>
      <c r="U237" s="202"/>
      <c r="W237" s="202"/>
    </row>
    <row r="238" spans="19:23">
      <c r="S238" s="202"/>
      <c r="U238" s="202"/>
      <c r="W238" s="202"/>
    </row>
    <row r="239" spans="19:23">
      <c r="S239" s="202"/>
      <c r="U239" s="202"/>
      <c r="W239" s="202"/>
    </row>
    <row r="240" spans="19:23">
      <c r="S240" s="202"/>
      <c r="U240" s="202"/>
      <c r="W240" s="202"/>
    </row>
    <row r="241" spans="19:23">
      <c r="S241" s="202"/>
      <c r="U241" s="202"/>
      <c r="W241" s="202"/>
    </row>
    <row r="242" spans="19:23">
      <c r="S242" s="202"/>
      <c r="U242" s="202"/>
      <c r="W242" s="202"/>
    </row>
    <row r="243" spans="19:23">
      <c r="S243" s="202"/>
      <c r="U243" s="202"/>
      <c r="W243" s="202"/>
    </row>
    <row r="244" spans="19:23">
      <c r="S244" s="202"/>
      <c r="U244" s="202"/>
      <c r="W244" s="202"/>
    </row>
    <row r="245" spans="19:23">
      <c r="S245" s="202"/>
      <c r="U245" s="202"/>
      <c r="W245" s="202"/>
    </row>
    <row r="246" spans="19:23">
      <c r="S246" s="202"/>
      <c r="U246" s="202"/>
      <c r="W246" s="202"/>
    </row>
    <row r="247" spans="19:23">
      <c r="S247" s="202"/>
      <c r="U247" s="202"/>
      <c r="W247" s="202"/>
    </row>
    <row r="248" spans="19:23">
      <c r="S248" s="202"/>
      <c r="U248" s="202"/>
      <c r="W248" s="202"/>
    </row>
    <row r="249" spans="19:23">
      <c r="S249" s="202"/>
      <c r="U249" s="202"/>
      <c r="W249" s="202"/>
    </row>
    <row r="250" spans="19:23">
      <c r="S250" s="202"/>
      <c r="U250" s="202"/>
      <c r="W250" s="202"/>
    </row>
    <row r="251" spans="19:23">
      <c r="S251" s="202"/>
      <c r="U251" s="202"/>
      <c r="W251" s="202"/>
    </row>
    <row r="252" spans="19:23">
      <c r="S252" s="202"/>
      <c r="U252" s="202"/>
      <c r="W252" s="202"/>
    </row>
    <row r="253" spans="19:23">
      <c r="S253" s="202"/>
      <c r="U253" s="202"/>
      <c r="W253" s="202"/>
    </row>
    <row r="254" spans="19:23">
      <c r="S254" s="202"/>
      <c r="U254" s="202"/>
      <c r="W254" s="202"/>
    </row>
    <row r="255" spans="19:23">
      <c r="S255" s="202"/>
      <c r="U255" s="202"/>
      <c r="W255" s="202"/>
    </row>
    <row r="256" spans="19:23">
      <c r="S256" s="202"/>
      <c r="U256" s="202"/>
      <c r="W256" s="202"/>
    </row>
    <row r="257" spans="19:23">
      <c r="S257" s="202"/>
      <c r="U257" s="202"/>
      <c r="W257" s="202"/>
    </row>
    <row r="258" spans="19:23">
      <c r="S258" s="202"/>
      <c r="U258" s="202"/>
      <c r="W258" s="202"/>
    </row>
    <row r="259" spans="19:23">
      <c r="S259" s="202"/>
      <c r="U259" s="202"/>
      <c r="W259" s="202"/>
    </row>
    <row r="260" spans="19:23">
      <c r="S260" s="202"/>
      <c r="U260" s="202"/>
      <c r="W260" s="202"/>
    </row>
    <row r="261" spans="19:23">
      <c r="S261" s="202"/>
      <c r="U261" s="202"/>
      <c r="W261" s="202"/>
    </row>
    <row r="262" spans="19:23">
      <c r="S262" s="202"/>
      <c r="U262" s="202"/>
      <c r="W262" s="202"/>
    </row>
    <row r="263" spans="19:23">
      <c r="S263" s="202"/>
      <c r="U263" s="202"/>
      <c r="W263" s="202"/>
    </row>
    <row r="264" spans="19:23">
      <c r="S264" s="202"/>
      <c r="U264" s="202"/>
      <c r="W264" s="202"/>
    </row>
    <row r="265" spans="19:23">
      <c r="S265" s="202"/>
      <c r="U265" s="202"/>
      <c r="W265" s="202"/>
    </row>
    <row r="266" spans="19:23">
      <c r="S266" s="202"/>
      <c r="U266" s="202"/>
      <c r="W266" s="202"/>
    </row>
    <row r="267" spans="19:23">
      <c r="S267" s="202"/>
      <c r="U267" s="202"/>
      <c r="W267" s="202"/>
    </row>
    <row r="268" spans="19:23">
      <c r="S268" s="202"/>
      <c r="U268" s="202"/>
      <c r="W268" s="202"/>
    </row>
    <row r="269" spans="19:23">
      <c r="S269" s="202"/>
      <c r="U269" s="202"/>
      <c r="W269" s="202"/>
    </row>
    <row r="270" spans="19:23">
      <c r="S270" s="202"/>
      <c r="U270" s="202"/>
      <c r="W270" s="202"/>
    </row>
    <row r="271" spans="19:23">
      <c r="S271" s="202"/>
      <c r="U271" s="202"/>
      <c r="W271" s="202"/>
    </row>
    <row r="272" spans="19:23">
      <c r="S272" s="202"/>
      <c r="U272" s="202"/>
      <c r="W272" s="202"/>
    </row>
    <row r="273" spans="19:23">
      <c r="S273" s="202"/>
      <c r="U273" s="202"/>
      <c r="W273" s="202"/>
    </row>
    <row r="274" spans="19:23">
      <c r="S274" s="202"/>
      <c r="U274" s="202"/>
      <c r="W274" s="202"/>
    </row>
    <row r="275" spans="19:23">
      <c r="S275" s="202"/>
      <c r="U275" s="202"/>
      <c r="W275" s="202"/>
    </row>
    <row r="276" spans="19:23">
      <c r="S276" s="202"/>
      <c r="U276" s="202"/>
      <c r="W276" s="202"/>
    </row>
    <row r="277" spans="19:23">
      <c r="S277" s="202"/>
      <c r="U277" s="202"/>
      <c r="W277" s="202"/>
    </row>
    <row r="278" spans="19:23">
      <c r="S278" s="202"/>
      <c r="U278" s="202"/>
      <c r="W278" s="202"/>
    </row>
    <row r="279" spans="19:23">
      <c r="S279" s="202"/>
      <c r="U279" s="202"/>
      <c r="W279" s="202"/>
    </row>
    <row r="280" spans="19:23">
      <c r="S280" s="202"/>
      <c r="U280" s="202"/>
      <c r="W280" s="202"/>
    </row>
    <row r="281" spans="19:23">
      <c r="S281" s="202"/>
      <c r="U281" s="202"/>
      <c r="W281" s="202"/>
    </row>
    <row r="282" spans="19:23">
      <c r="S282" s="202"/>
      <c r="U282" s="202"/>
      <c r="W282" s="202"/>
    </row>
    <row r="283" spans="19:23">
      <c r="S283" s="202"/>
      <c r="U283" s="202"/>
      <c r="W283" s="202"/>
    </row>
    <row r="284" spans="19:23">
      <c r="S284" s="202"/>
      <c r="U284" s="202"/>
      <c r="W284" s="202"/>
    </row>
    <row r="285" spans="19:23">
      <c r="S285" s="202"/>
      <c r="U285" s="202"/>
      <c r="W285" s="202"/>
    </row>
    <row r="286" spans="19:23">
      <c r="S286" s="202"/>
      <c r="U286" s="202"/>
      <c r="W286" s="202"/>
    </row>
    <row r="287" spans="19:23">
      <c r="S287" s="202"/>
      <c r="U287" s="202"/>
      <c r="W287" s="202"/>
    </row>
    <row r="288" spans="19:23">
      <c r="S288" s="202"/>
      <c r="U288" s="202"/>
      <c r="W288" s="202"/>
    </row>
    <row r="289" spans="19:23">
      <c r="S289" s="202"/>
      <c r="U289" s="202"/>
      <c r="W289" s="202"/>
    </row>
    <row r="290" spans="19:23">
      <c r="S290" s="202"/>
      <c r="U290" s="202"/>
      <c r="W290" s="202"/>
    </row>
    <row r="291" spans="19:23">
      <c r="S291" s="202"/>
      <c r="U291" s="202"/>
      <c r="W291" s="202"/>
    </row>
    <row r="292" spans="19:23">
      <c r="S292" s="202"/>
      <c r="U292" s="202"/>
      <c r="W292" s="202"/>
    </row>
    <row r="293" spans="19:23">
      <c r="S293" s="202"/>
      <c r="U293" s="202"/>
      <c r="W293" s="202"/>
    </row>
    <row r="294" spans="19:23">
      <c r="S294" s="202"/>
      <c r="U294" s="202"/>
      <c r="W294" s="202"/>
    </row>
    <row r="295" spans="19:23">
      <c r="S295" s="202"/>
      <c r="U295" s="202"/>
      <c r="W295" s="202"/>
    </row>
    <row r="296" spans="19:23">
      <c r="S296" s="202"/>
      <c r="U296" s="202"/>
      <c r="W296" s="202"/>
    </row>
    <row r="297" spans="19:23">
      <c r="S297" s="202"/>
      <c r="U297" s="202"/>
      <c r="W297" s="202"/>
    </row>
    <row r="298" spans="19:23">
      <c r="S298" s="202"/>
      <c r="U298" s="202"/>
      <c r="W298" s="202"/>
    </row>
    <row r="299" spans="19:23">
      <c r="S299" s="202"/>
      <c r="U299" s="202"/>
      <c r="W299" s="202"/>
    </row>
    <row r="300" spans="19:23">
      <c r="S300" s="202"/>
      <c r="U300" s="202"/>
      <c r="W300" s="202"/>
    </row>
    <row r="301" spans="19:23">
      <c r="S301" s="202"/>
      <c r="U301" s="202"/>
      <c r="W301" s="202"/>
    </row>
    <row r="302" spans="19:23">
      <c r="S302" s="202"/>
      <c r="U302" s="202"/>
      <c r="W302" s="202"/>
    </row>
    <row r="303" spans="19:23">
      <c r="S303" s="202"/>
      <c r="U303" s="202"/>
      <c r="W303" s="202"/>
    </row>
    <row r="304" spans="19:23">
      <c r="S304" s="202"/>
      <c r="U304" s="202"/>
      <c r="W304" s="202"/>
    </row>
    <row r="305" spans="19:23">
      <c r="S305" s="202"/>
      <c r="U305" s="202"/>
      <c r="W305" s="202"/>
    </row>
    <row r="306" spans="19:23">
      <c r="S306" s="202"/>
      <c r="U306" s="202"/>
      <c r="W306" s="202"/>
    </row>
    <row r="307" spans="19:23">
      <c r="S307" s="202"/>
      <c r="U307" s="202"/>
      <c r="W307" s="202"/>
    </row>
    <row r="308" spans="19:23">
      <c r="S308" s="202"/>
      <c r="U308" s="202"/>
      <c r="W308" s="202"/>
    </row>
    <row r="309" spans="19:23">
      <c r="S309" s="202"/>
      <c r="U309" s="202"/>
      <c r="W309" s="202"/>
    </row>
    <row r="310" spans="19:23">
      <c r="S310" s="202"/>
      <c r="U310" s="202"/>
      <c r="W310" s="202"/>
    </row>
    <row r="311" spans="19:23">
      <c r="S311" s="202"/>
      <c r="U311" s="202"/>
      <c r="W311" s="202"/>
    </row>
    <row r="312" spans="19:23">
      <c r="S312" s="202"/>
      <c r="U312" s="202"/>
      <c r="W312" s="202"/>
    </row>
    <row r="313" spans="19:23">
      <c r="S313" s="202"/>
      <c r="U313" s="202"/>
      <c r="W313" s="202"/>
    </row>
    <row r="314" spans="19:23">
      <c r="S314" s="202"/>
      <c r="U314" s="202"/>
      <c r="W314" s="202"/>
    </row>
    <row r="315" spans="19:23">
      <c r="S315" s="202"/>
      <c r="U315" s="202"/>
      <c r="W315" s="202"/>
    </row>
    <row r="316" spans="19:23">
      <c r="S316" s="202"/>
      <c r="U316" s="202"/>
      <c r="W316" s="202"/>
    </row>
    <row r="317" spans="19:23">
      <c r="S317" s="202"/>
      <c r="U317" s="202"/>
      <c r="W317" s="202"/>
    </row>
    <row r="318" spans="19:23">
      <c r="S318" s="202"/>
      <c r="U318" s="202"/>
      <c r="W318" s="202"/>
    </row>
    <row r="319" spans="19:23">
      <c r="S319" s="202"/>
      <c r="U319" s="202"/>
      <c r="W319" s="202"/>
    </row>
    <row r="320" spans="19:23">
      <c r="S320" s="202"/>
      <c r="U320" s="202"/>
      <c r="W320" s="202"/>
    </row>
    <row r="321" spans="19:23">
      <c r="S321" s="202"/>
      <c r="U321" s="202"/>
      <c r="W321" s="202"/>
    </row>
    <row r="322" spans="19:23">
      <c r="S322" s="202"/>
      <c r="U322" s="202"/>
      <c r="W322" s="202"/>
    </row>
    <row r="323" spans="19:23">
      <c r="S323" s="202"/>
      <c r="U323" s="202"/>
      <c r="W323" s="202"/>
    </row>
    <row r="324" spans="19:23">
      <c r="S324" s="202"/>
      <c r="U324" s="202"/>
      <c r="W324" s="202"/>
    </row>
    <row r="325" spans="19:23">
      <c r="S325" s="202"/>
      <c r="U325" s="202"/>
      <c r="W325" s="202"/>
    </row>
    <row r="326" spans="19:23">
      <c r="S326" s="202"/>
      <c r="U326" s="202"/>
      <c r="W326" s="202"/>
    </row>
    <row r="327" spans="19:23">
      <c r="S327" s="202"/>
      <c r="U327" s="202"/>
      <c r="W327" s="202"/>
    </row>
    <row r="328" spans="19:23">
      <c r="S328" s="202"/>
      <c r="U328" s="202"/>
      <c r="W328" s="202"/>
    </row>
    <row r="329" spans="19:23">
      <c r="S329" s="202"/>
      <c r="U329" s="202"/>
      <c r="W329" s="202"/>
    </row>
    <row r="330" spans="19:23">
      <c r="S330" s="202"/>
      <c r="U330" s="202"/>
      <c r="W330" s="202"/>
    </row>
    <row r="331" spans="19:23">
      <c r="S331" s="202"/>
      <c r="U331" s="202"/>
      <c r="W331" s="202"/>
    </row>
    <row r="332" spans="19:23">
      <c r="S332" s="202"/>
      <c r="U332" s="202"/>
      <c r="W332" s="202"/>
    </row>
    <row r="333" spans="19:23">
      <c r="S333" s="202"/>
      <c r="U333" s="202"/>
      <c r="W333" s="202"/>
    </row>
    <row r="334" spans="19:23">
      <c r="S334" s="202"/>
      <c r="U334" s="202"/>
      <c r="W334" s="202"/>
    </row>
    <row r="335" spans="19:23">
      <c r="S335" s="202"/>
      <c r="U335" s="202"/>
      <c r="W335" s="202"/>
    </row>
    <row r="336" spans="19:23">
      <c r="S336" s="202"/>
      <c r="U336" s="202"/>
      <c r="W336" s="202"/>
    </row>
    <row r="337" spans="19:23">
      <c r="S337" s="202"/>
      <c r="U337" s="202"/>
      <c r="W337" s="202"/>
    </row>
    <row r="338" spans="19:23">
      <c r="S338" s="202"/>
      <c r="U338" s="202"/>
      <c r="W338" s="202"/>
    </row>
    <row r="339" spans="19:23">
      <c r="S339" s="202"/>
      <c r="U339" s="202"/>
      <c r="W339" s="202"/>
    </row>
    <row r="340" spans="19:23">
      <c r="S340" s="202"/>
      <c r="U340" s="202"/>
      <c r="W340" s="202"/>
    </row>
    <row r="341" spans="19:23">
      <c r="S341" s="202"/>
      <c r="U341" s="202"/>
      <c r="W341" s="202"/>
    </row>
    <row r="342" spans="19:23">
      <c r="S342" s="202"/>
      <c r="U342" s="202"/>
      <c r="W342" s="202"/>
    </row>
    <row r="343" spans="19:23">
      <c r="S343" s="202"/>
      <c r="U343" s="202"/>
      <c r="W343" s="202"/>
    </row>
    <row r="344" spans="19:23">
      <c r="S344" s="202"/>
      <c r="U344" s="202"/>
      <c r="W344" s="202"/>
    </row>
    <row r="345" spans="19:23">
      <c r="S345" s="202"/>
      <c r="U345" s="202"/>
      <c r="W345" s="202"/>
    </row>
    <row r="346" spans="19:23">
      <c r="S346" s="202"/>
      <c r="U346" s="202"/>
      <c r="W346" s="202"/>
    </row>
    <row r="347" spans="19:23">
      <c r="S347" s="202"/>
      <c r="U347" s="202"/>
      <c r="W347" s="202"/>
    </row>
    <row r="348" spans="19:23">
      <c r="S348" s="202"/>
      <c r="U348" s="202"/>
      <c r="W348" s="202"/>
    </row>
    <row r="349" spans="19:23">
      <c r="S349" s="202"/>
      <c r="U349" s="202"/>
      <c r="W349" s="202"/>
    </row>
    <row r="350" spans="19:23">
      <c r="S350" s="202"/>
      <c r="U350" s="202"/>
      <c r="W350" s="202"/>
    </row>
    <row r="351" spans="19:23">
      <c r="S351" s="202"/>
      <c r="U351" s="202"/>
      <c r="W351" s="202"/>
    </row>
    <row r="352" spans="19:23">
      <c r="S352" s="202"/>
      <c r="U352" s="202"/>
      <c r="W352" s="202"/>
    </row>
    <row r="353" spans="19:23">
      <c r="S353" s="202"/>
      <c r="U353" s="202"/>
      <c r="W353" s="202"/>
    </row>
    <row r="354" spans="19:23">
      <c r="S354" s="202"/>
      <c r="U354" s="202"/>
      <c r="W354" s="202"/>
    </row>
    <row r="355" spans="19:23">
      <c r="S355" s="202"/>
      <c r="U355" s="202"/>
      <c r="W355" s="202"/>
    </row>
    <row r="356" spans="19:23">
      <c r="S356" s="202"/>
      <c r="U356" s="202"/>
      <c r="W356" s="202"/>
    </row>
    <row r="357" spans="19:23">
      <c r="S357" s="202"/>
      <c r="U357" s="202"/>
      <c r="W357" s="202"/>
    </row>
    <row r="358" spans="19:23">
      <c r="S358" s="202"/>
      <c r="U358" s="202"/>
      <c r="W358" s="202"/>
    </row>
    <row r="359" spans="19:23">
      <c r="S359" s="202"/>
      <c r="U359" s="202"/>
      <c r="W359" s="202"/>
    </row>
    <row r="360" spans="19:23">
      <c r="S360" s="202"/>
      <c r="U360" s="202"/>
      <c r="W360" s="202"/>
    </row>
    <row r="361" spans="19:23">
      <c r="S361" s="202"/>
      <c r="U361" s="202"/>
      <c r="W361" s="202"/>
    </row>
    <row r="362" spans="19:23">
      <c r="S362" s="202"/>
      <c r="U362" s="202"/>
      <c r="W362" s="202"/>
    </row>
    <row r="363" spans="19:23">
      <c r="S363" s="202"/>
      <c r="U363" s="202"/>
      <c r="W363" s="202"/>
    </row>
    <row r="364" spans="19:23">
      <c r="S364" s="202"/>
      <c r="U364" s="202"/>
      <c r="W364" s="202"/>
    </row>
  </sheetData>
  <sheetProtection algorithmName="SHA-512" hashValue="2jdWygrpBniAwJC3ctJUC/KgYsXHEZaWl0bESzpxbvoJEGohXU0JI36cMzjML8C0F9YadNe8Ll5EvyUrYoI9JA==" saltValue="cdDh7o2o0wARvwNbhaHVPA==" spinCount="100000" sheet="1" objects="1" scenarios="1"/>
  <autoFilter ref="A1:W141" xr:uid="{00000000-0001-0000-0100-000000000000}"/>
  <conditionalFormatting sqref="C7:D7 C14:D15 C91:D91 C127:D131 C125:D125 D124 C57:D89 C3:D5 C17:D31 C9:D12 C105:D123 C133:D1048576 C95:D103 C33:D55">
    <cfRule type="cellIs" dxfId="2018" priority="294" operator="equal">
      <formula>"+"</formula>
    </cfRule>
    <cfRule type="cellIs" dxfId="2017" priority="296" operator="equal">
      <formula>"x"</formula>
    </cfRule>
    <cfRule type="cellIs" dxfId="2016" priority="297" operator="equal">
      <formula>"z"</formula>
    </cfRule>
    <cfRule type="cellIs" dxfId="2015" priority="298" operator="equal">
      <formula>"masquer"</formula>
    </cfRule>
  </conditionalFormatting>
  <conditionalFormatting sqref="C90:D90">
    <cfRule type="cellIs" dxfId="2014" priority="193" operator="equal">
      <formula>"+"</formula>
    </cfRule>
    <cfRule type="cellIs" dxfId="2013" priority="195" operator="equal">
      <formula>"x"</formula>
    </cfRule>
    <cfRule type="cellIs" dxfId="2012" priority="196" operator="equal">
      <formula>"z"</formula>
    </cfRule>
    <cfRule type="cellIs" dxfId="2011" priority="197" operator="equal">
      <formula>"masquer"</formula>
    </cfRule>
  </conditionalFormatting>
  <conditionalFormatting sqref="C6:D6">
    <cfRule type="cellIs" dxfId="2010" priority="110" operator="equal">
      <formula>"+"</formula>
    </cfRule>
    <cfRule type="cellIs" dxfId="2009" priority="111" operator="equal">
      <formula>"x"</formula>
    </cfRule>
    <cfRule type="cellIs" dxfId="2008" priority="112" operator="equal">
      <formula>"z"</formula>
    </cfRule>
    <cfRule type="cellIs" dxfId="2007" priority="113" operator="equal">
      <formula>"masquer"</formula>
    </cfRule>
  </conditionalFormatting>
  <conditionalFormatting sqref="C8:D8">
    <cfRule type="cellIs" dxfId="2006" priority="106" operator="equal">
      <formula>"+"</formula>
    </cfRule>
    <cfRule type="cellIs" dxfId="2005" priority="107" operator="equal">
      <formula>"x"</formula>
    </cfRule>
    <cfRule type="cellIs" dxfId="2004" priority="108" operator="equal">
      <formula>"z"</formula>
    </cfRule>
    <cfRule type="cellIs" dxfId="2003" priority="109" operator="equal">
      <formula>"masquer"</formula>
    </cfRule>
  </conditionalFormatting>
  <conditionalFormatting sqref="C13:D13">
    <cfRule type="cellIs" dxfId="2002" priority="102" operator="equal">
      <formula>"+"</formula>
    </cfRule>
    <cfRule type="cellIs" dxfId="2001" priority="103" operator="equal">
      <formula>"x"</formula>
    </cfRule>
    <cfRule type="cellIs" dxfId="2000" priority="104" operator="equal">
      <formula>"z"</formula>
    </cfRule>
    <cfRule type="cellIs" dxfId="1999" priority="105" operator="equal">
      <formula>"masquer"</formula>
    </cfRule>
  </conditionalFormatting>
  <conditionalFormatting sqref="C16:D16">
    <cfRule type="cellIs" dxfId="1998" priority="98" operator="equal">
      <formula>"+"</formula>
    </cfRule>
    <cfRule type="cellIs" dxfId="1997" priority="99" operator="equal">
      <formula>"x"</formula>
    </cfRule>
    <cfRule type="cellIs" dxfId="1996" priority="100" operator="equal">
      <formula>"z"</formula>
    </cfRule>
    <cfRule type="cellIs" dxfId="1995" priority="101" operator="equal">
      <formula>"masquer"</formula>
    </cfRule>
  </conditionalFormatting>
  <conditionalFormatting sqref="C126:D126">
    <cfRule type="cellIs" dxfId="1994" priority="89" operator="equal">
      <formula>"+"</formula>
    </cfRule>
    <cfRule type="cellIs" dxfId="1993" priority="91" operator="equal">
      <formula>"x"</formula>
    </cfRule>
    <cfRule type="cellIs" dxfId="1992" priority="92" operator="equal">
      <formula>"z"</formula>
    </cfRule>
    <cfRule type="cellIs" dxfId="1991" priority="93" operator="equal">
      <formula>"masquer"</formula>
    </cfRule>
  </conditionalFormatting>
  <conditionalFormatting sqref="C132:D132">
    <cfRule type="cellIs" dxfId="1990" priority="84" operator="equal">
      <formula>"+"</formula>
    </cfRule>
    <cfRule type="cellIs" dxfId="1989" priority="86" operator="equal">
      <formula>"x"</formula>
    </cfRule>
    <cfRule type="cellIs" dxfId="1988" priority="87" operator="equal">
      <formula>"z"</formula>
    </cfRule>
    <cfRule type="cellIs" dxfId="1987" priority="88" operator="equal">
      <formula>"masquer"</formula>
    </cfRule>
  </conditionalFormatting>
  <conditionalFormatting sqref="C56">
    <cfRule type="cellIs" dxfId="1986" priority="48" operator="equal">
      <formula>"+"</formula>
    </cfRule>
    <cfRule type="cellIs" dxfId="1985" priority="49" operator="equal">
      <formula>"x"</formula>
    </cfRule>
    <cfRule type="cellIs" dxfId="1984" priority="50" operator="equal">
      <formula>"z"</formula>
    </cfRule>
    <cfRule type="cellIs" dxfId="1983" priority="51" operator="equal">
      <formula>"masquer"</formula>
    </cfRule>
  </conditionalFormatting>
  <conditionalFormatting sqref="D56">
    <cfRule type="cellIs" dxfId="1982" priority="40" operator="equal">
      <formula>"+"</formula>
    </cfRule>
    <cfRule type="cellIs" dxfId="1981" priority="41" operator="equal">
      <formula>"x"</formula>
    </cfRule>
    <cfRule type="cellIs" dxfId="1980" priority="42" operator="equal">
      <formula>"z"</formula>
    </cfRule>
    <cfRule type="cellIs" dxfId="1979" priority="43" operator="equal">
      <formula>"masquer"</formula>
    </cfRule>
  </conditionalFormatting>
  <conditionalFormatting sqref="C32">
    <cfRule type="cellIs" dxfId="1978" priority="32" operator="equal">
      <formula>"+"</formula>
    </cfRule>
    <cfRule type="cellIs" dxfId="1977" priority="33" operator="equal">
      <formula>"x"</formula>
    </cfRule>
    <cfRule type="cellIs" dxfId="1976" priority="34" operator="equal">
      <formula>"z"</formula>
    </cfRule>
    <cfRule type="cellIs" dxfId="1975" priority="35" operator="equal">
      <formula>"masquer"</formula>
    </cfRule>
  </conditionalFormatting>
  <conditionalFormatting sqref="D32">
    <cfRule type="cellIs" dxfId="1974" priority="28" operator="equal">
      <formula>"+"</formula>
    </cfRule>
    <cfRule type="cellIs" dxfId="1973" priority="29" operator="equal">
      <formula>"x"</formula>
    </cfRule>
    <cfRule type="cellIs" dxfId="1972" priority="30" operator="equal">
      <formula>"z"</formula>
    </cfRule>
    <cfRule type="cellIs" dxfId="1971" priority="31" operator="equal">
      <formula>"masquer"</formula>
    </cfRule>
  </conditionalFormatting>
  <conditionalFormatting sqref="D104">
    <cfRule type="cellIs" dxfId="1970" priority="16" operator="equal">
      <formula>"+"</formula>
    </cfRule>
    <cfRule type="cellIs" dxfId="1969" priority="17" operator="equal">
      <formula>"x"</formula>
    </cfRule>
    <cfRule type="cellIs" dxfId="1968" priority="18" operator="equal">
      <formula>"z"</formula>
    </cfRule>
    <cfRule type="cellIs" dxfId="1967" priority="19" operator="equal">
      <formula>"masquer"</formula>
    </cfRule>
  </conditionalFormatting>
  <conditionalFormatting sqref="C104">
    <cfRule type="cellIs" dxfId="1966" priority="12" operator="equal">
      <formula>"+"</formula>
    </cfRule>
    <cfRule type="cellIs" dxfId="1965" priority="13" operator="equal">
      <formula>"x"</formula>
    </cfRule>
    <cfRule type="cellIs" dxfId="1964" priority="14" operator="equal">
      <formula>"z"</formula>
    </cfRule>
    <cfRule type="cellIs" dxfId="1963" priority="15" operator="equal">
      <formula>"masquer"</formula>
    </cfRule>
  </conditionalFormatting>
  <conditionalFormatting sqref="C124">
    <cfRule type="cellIs" dxfId="1962" priority="8" operator="equal">
      <formula>"+"</formula>
    </cfRule>
    <cfRule type="cellIs" dxfId="1961" priority="9" operator="equal">
      <formula>"x"</formula>
    </cfRule>
    <cfRule type="cellIs" dxfId="1960" priority="10" operator="equal">
      <formula>"z"</formula>
    </cfRule>
    <cfRule type="cellIs" dxfId="1959" priority="11" operator="equal">
      <formula>"masquer"</formula>
    </cfRule>
  </conditionalFormatting>
  <conditionalFormatting sqref="C2:D2">
    <cfRule type="cellIs" dxfId="1958" priority="5" operator="equal">
      <formula>"x"</formula>
    </cfRule>
    <cfRule type="cellIs" dxfId="1957" priority="6" operator="equal">
      <formula>"z"</formula>
    </cfRule>
    <cfRule type="cellIs" dxfId="1956" priority="7" operator="equal">
      <formula>"masquer"</formula>
    </cfRule>
  </conditionalFormatting>
  <conditionalFormatting sqref="C92:D94">
    <cfRule type="cellIs" dxfId="1955" priority="1" operator="equal">
      <formula>"+"</formula>
    </cfRule>
    <cfRule type="cellIs" dxfId="1954" priority="2" operator="equal">
      <formula>"x"</formula>
    </cfRule>
    <cfRule type="cellIs" dxfId="1953" priority="3" operator="equal">
      <formula>"z"</formula>
    </cfRule>
    <cfRule type="cellIs" dxfId="1952" priority="4" operator="equal">
      <formula>"masquer"</formula>
    </cfRule>
  </conditionalFormatting>
  <dataValidations count="1">
    <dataValidation type="list" allowBlank="1" showInputMessage="1" showErrorMessage="1" sqref="A3:A141" xr:uid="{00000000-0002-0000-0100-000002000000}">
      <formula1>ABREVIATION</formula1>
    </dataValidation>
  </dataValidations>
  <pageMargins left="0.11811023622047245" right="0.11811023622047245" top="0.59055118110236227" bottom="0.19685039370078741" header="0.19685039370078741" footer="0.31496062992125984"/>
  <pageSetup paperSize="9" scale="14" fitToHeight="0" orientation="portrait" horizontalDpi="4294967293" r:id="rId1"/>
  <headerFooter>
    <oddHeader>&amp;R&amp;8Page &amp;P/&amp;N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6">
    <tabColor theme="8" tint="-0.249977111117893"/>
    <pageSetUpPr fitToPage="1"/>
  </sheetPr>
  <dimension ref="A1:AU282"/>
  <sheetViews>
    <sheetView showGridLines="0" zoomScale="85" zoomScaleNormal="85" zoomScaleSheetLayoutView="100" workbookViewId="0">
      <pane ySplit="2" topLeftCell="A132" activePane="bottomLeft" state="frozen"/>
      <selection activeCell="O22" sqref="O22"/>
      <selection pane="bottomLeft" activeCell="E148" sqref="E148"/>
    </sheetView>
  </sheetViews>
  <sheetFormatPr baseColWidth="10" defaultColWidth="11.42578125" defaultRowHeight="12.75"/>
  <cols>
    <col min="1" max="1" width="3.85546875" style="268" hidden="1" customWidth="1"/>
    <col min="2" max="2" width="3.140625" style="197" hidden="1" customWidth="1"/>
    <col min="3" max="3" width="13.7109375" style="201" hidden="1" customWidth="1"/>
    <col min="4" max="4" width="12.85546875" style="201" hidden="1" customWidth="1"/>
    <col min="5" max="5" width="71.5703125" style="187" bestFit="1" customWidth="1"/>
    <col min="6" max="6" width="71.28515625" style="187" hidden="1" customWidth="1"/>
    <col min="7" max="7" width="67.5703125" style="235" hidden="1" customWidth="1"/>
    <col min="8" max="8" width="5" style="235" hidden="1" customWidth="1"/>
    <col min="9" max="9" width="67.5703125" style="235" hidden="1" customWidth="1"/>
    <col min="10" max="10" width="16.5703125" style="235" hidden="1" customWidth="1"/>
    <col min="11" max="11" width="11.85546875" style="202" bestFit="1" customWidth="1"/>
    <col min="12" max="12" width="11.85546875" style="203" bestFit="1" customWidth="1"/>
    <col min="13" max="13" width="9.5703125" style="202" bestFit="1" customWidth="1"/>
    <col min="14" max="14" width="9.5703125" style="203" bestFit="1" customWidth="1"/>
    <col min="15" max="15" width="11.85546875" style="202" bestFit="1" customWidth="1"/>
    <col min="16" max="16" width="11.85546875" style="203" bestFit="1" customWidth="1"/>
    <col min="17" max="17" width="9.5703125" style="202" bestFit="1" customWidth="1"/>
    <col min="18" max="18" width="9.5703125" style="203" bestFit="1" customWidth="1"/>
    <col min="19" max="19" width="9.5703125" style="235" bestFit="1" customWidth="1"/>
    <col min="20" max="20" width="9.5703125" style="203" bestFit="1" customWidth="1"/>
    <col min="21" max="21" width="9.5703125" style="236" bestFit="1" customWidth="1"/>
    <col min="22" max="22" width="9.5703125" style="203" bestFit="1" customWidth="1"/>
    <col min="23" max="23" width="7.7109375" style="236" customWidth="1"/>
    <col min="24" max="47" width="11.42578125" style="236"/>
    <col min="48" max="16384" width="11.42578125" style="235"/>
  </cols>
  <sheetData>
    <row r="1" spans="1:47" s="187" customFormat="1" ht="25.5">
      <c r="A1" s="197"/>
      <c r="B1" s="197"/>
      <c r="C1" s="200"/>
      <c r="D1" s="200"/>
      <c r="E1" s="167" t="s">
        <v>3972</v>
      </c>
      <c r="F1" s="167" t="s">
        <v>3971</v>
      </c>
      <c r="G1" s="187" t="s">
        <v>0</v>
      </c>
      <c r="J1" s="187"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row>
    <row r="2" spans="1:47" ht="33.75">
      <c r="A2" s="204" t="s">
        <v>3276</v>
      </c>
      <c r="B2" s="205" t="s">
        <v>249</v>
      </c>
      <c r="C2" s="164" t="s">
        <v>697</v>
      </c>
      <c r="D2" s="164" t="s">
        <v>1764</v>
      </c>
      <c r="E2" s="168" t="s">
        <v>4150</v>
      </c>
      <c r="F2" s="168" t="s">
        <v>4160</v>
      </c>
      <c r="G2" s="39" t="s">
        <v>415</v>
      </c>
      <c r="H2" s="39" t="s">
        <v>416</v>
      </c>
      <c r="I2" s="39" t="s">
        <v>417</v>
      </c>
      <c r="J2" s="39"/>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7">
      <c r="A3" s="231" t="s">
        <v>1507</v>
      </c>
      <c r="B3" s="243" t="str">
        <f>IF(ISERROR(VLOOKUP(A3,TABLES!$A$2:$B$10,2,0)),"",VLOOKUP(A3,TABLES!$A$2:$B$10,2,0))</f>
        <v>▐</v>
      </c>
      <c r="C3" s="232" t="str">
        <f>IF(COUNTIF(C4:C4,"x"),"z","")</f>
        <v/>
      </c>
      <c r="D3" s="232" t="str">
        <f>IF(COUNTIF(D4:D4,"x"),"z","")</f>
        <v/>
      </c>
      <c r="E3" s="173" t="s">
        <v>2986</v>
      </c>
      <c r="F3" s="174" t="s">
        <v>2979</v>
      </c>
      <c r="G3" s="213"/>
      <c r="H3" s="213"/>
      <c r="I3" s="213"/>
      <c r="J3" s="213"/>
      <c r="K3" s="207" t="s">
        <v>222</v>
      </c>
      <c r="L3" s="214" t="s">
        <v>222</v>
      </c>
      <c r="M3" s="207" t="s">
        <v>222</v>
      </c>
      <c r="N3" s="214" t="s">
        <v>222</v>
      </c>
      <c r="O3" s="207" t="s">
        <v>222</v>
      </c>
      <c r="P3" s="214" t="s">
        <v>222</v>
      </c>
      <c r="Q3" s="207" t="s">
        <v>222</v>
      </c>
      <c r="R3" s="214" t="s">
        <v>222</v>
      </c>
      <c r="S3" s="207" t="s">
        <v>222</v>
      </c>
      <c r="T3" s="214" t="s">
        <v>222</v>
      </c>
      <c r="U3" s="214" t="s">
        <v>222</v>
      </c>
      <c r="V3" s="214" t="s">
        <v>222</v>
      </c>
      <c r="W3" s="214" t="s">
        <v>222</v>
      </c>
    </row>
    <row r="4" spans="1:47" ht="22.5">
      <c r="A4" s="231" t="s">
        <v>1505</v>
      </c>
      <c r="B4" s="243" t="str">
        <f>IF(ISERROR(VLOOKUP(A4,TABLES!$A$2:$B$10,2,0)),"",VLOOKUP(A4,TABLES!$A$2:$B$10,2,0))</f>
        <v>■</v>
      </c>
      <c r="C4" s="222"/>
      <c r="D4" s="222"/>
      <c r="E4" s="183" t="s">
        <v>3242</v>
      </c>
      <c r="F4" s="175" t="s">
        <v>3243</v>
      </c>
      <c r="G4" s="251" t="s">
        <v>14</v>
      </c>
      <c r="H4" s="252"/>
      <c r="I4" s="251" t="str">
        <f>IF(G4&lt;&gt;"",IF(H4&lt;&gt;"",G4&amp;" ; "&amp;IFERROR(IF(SEARCH(" ; ",G4)&gt;0,SUBSTITUTE(G4," ; ","_N ; ")&amp;"_N"),IFERROR(IF(SEARCH(" ;",G4)&gt;0,SUBSTITUTE(G4," ;","_N  ; ")&amp;"_N"),IFERROR(IF(SEARCH(";",G4)&gt;0,SUBSTITUTE(G4,";","_N  ; ")&amp;"_N"),G4&amp;"_N"))),G4),"")</f>
        <v>AQ_SANTE_Poids</v>
      </c>
      <c r="J4" s="219" t="s">
        <v>9</v>
      </c>
      <c r="K4" s="209">
        <v>3</v>
      </c>
      <c r="L4" s="210">
        <v>3</v>
      </c>
      <c r="M4" s="209">
        <v>3</v>
      </c>
      <c r="N4" s="210">
        <v>7</v>
      </c>
      <c r="O4" s="209">
        <v>14</v>
      </c>
      <c r="P4" s="210">
        <v>14</v>
      </c>
      <c r="Q4" s="209">
        <v>3</v>
      </c>
      <c r="R4" s="210">
        <v>3</v>
      </c>
      <c r="S4" s="209">
        <v>3</v>
      </c>
      <c r="T4" s="210">
        <v>3</v>
      </c>
      <c r="U4" s="209">
        <v>4</v>
      </c>
      <c r="V4" s="210">
        <v>5</v>
      </c>
      <c r="W4" s="209">
        <v>4</v>
      </c>
    </row>
    <row r="5" spans="1:47">
      <c r="A5" s="231" t="s">
        <v>1507</v>
      </c>
      <c r="B5" s="243" t="str">
        <f>IF(ISERROR(VLOOKUP(A5,TABLES!$A$2:$B$10,2,0)),"",VLOOKUP(A5,TABLES!$A$2:$B$10,2,0))</f>
        <v>▐</v>
      </c>
      <c r="C5" s="206" t="str">
        <f>IF(OR(C7="x",C10="x",C18="x",C28="x",C31="x",C35="x",C39="x",C48="x",C54="x",C61="x"),"z","")</f>
        <v/>
      </c>
      <c r="D5" s="206" t="str">
        <f>IF(OR(D7="x",D10="x",D18="x",D28="x",D31="x",D35="x",D39="x",D48="x",D54="x",D61="x"),"z","")</f>
        <v/>
      </c>
      <c r="E5" s="173" t="s">
        <v>1744</v>
      </c>
      <c r="F5" s="174" t="s">
        <v>1657</v>
      </c>
      <c r="G5" s="213"/>
      <c r="H5" s="213"/>
      <c r="I5" s="213"/>
      <c r="J5" s="213"/>
      <c r="K5" s="214" t="s">
        <v>222</v>
      </c>
      <c r="L5" s="214" t="s">
        <v>222</v>
      </c>
      <c r="M5" s="214" t="s">
        <v>222</v>
      </c>
      <c r="N5" s="214" t="s">
        <v>222</v>
      </c>
      <c r="O5" s="214" t="s">
        <v>222</v>
      </c>
      <c r="P5" s="214" t="s">
        <v>222</v>
      </c>
      <c r="Q5" s="214" t="s">
        <v>222</v>
      </c>
      <c r="R5" s="214" t="s">
        <v>222</v>
      </c>
      <c r="S5" s="214" t="s">
        <v>222</v>
      </c>
      <c r="T5" s="214" t="s">
        <v>222</v>
      </c>
      <c r="U5" s="214" t="s">
        <v>222</v>
      </c>
      <c r="V5" s="214" t="s">
        <v>222</v>
      </c>
      <c r="W5" s="214" t="s">
        <v>222</v>
      </c>
    </row>
    <row r="6" spans="1:47" ht="33.75">
      <c r="A6" s="231" t="s">
        <v>253</v>
      </c>
      <c r="B6" s="243" t="str">
        <f>IF(ISERROR(VLOOKUP(A6,TABLES!$A$2:$B$10,2,0)),"",VLOOKUP(A6,TABLES!$A$2:$B$10,2,0))</f>
        <v>!</v>
      </c>
      <c r="C6" s="206"/>
      <c r="D6" s="206"/>
      <c r="E6" s="253" t="s">
        <v>1650</v>
      </c>
      <c r="F6" s="253" t="s">
        <v>1656</v>
      </c>
      <c r="G6" s="213"/>
      <c r="H6" s="213"/>
      <c r="I6" s="213"/>
      <c r="J6" s="213"/>
      <c r="K6" s="213"/>
      <c r="L6" s="213"/>
      <c r="M6" s="213"/>
      <c r="N6" s="213"/>
      <c r="O6" s="213"/>
      <c r="P6" s="213"/>
      <c r="Q6" s="213"/>
      <c r="R6" s="213"/>
      <c r="S6" s="213"/>
      <c r="T6" s="213"/>
      <c r="U6" s="213"/>
      <c r="V6" s="213"/>
      <c r="W6" s="213"/>
    </row>
    <row r="7" spans="1:47" ht="22.5">
      <c r="A7" s="231" t="s">
        <v>1505</v>
      </c>
      <c r="B7" s="243" t="str">
        <f>IF(ISERROR(VLOOKUP(A7,TABLES!$A$2:$B$10,2,0)),"",VLOOKUP(A7,TABLES!$A$2:$B$10,2,0))</f>
        <v>■</v>
      </c>
      <c r="C7" s="23" t="str">
        <f>IF(OR(C8="x",C9="x"),"x","Sélection ci-dessous")</f>
        <v>Sélection ci-dessous</v>
      </c>
      <c r="D7" s="23" t="str">
        <f>IF(OR(D8="x",D9="x"),"x","Select items here under")</f>
        <v>Select items here under</v>
      </c>
      <c r="E7" s="175" t="s">
        <v>850</v>
      </c>
      <c r="F7" s="175" t="s">
        <v>907</v>
      </c>
      <c r="G7" s="251"/>
      <c r="H7" s="252"/>
      <c r="I7" s="251" t="str">
        <f t="shared" ref="I7:I38" si="0">IF(G7&lt;&gt;"",IF(H7&lt;&gt;"",G7&amp;" ; "&amp;IFERROR(IF(SEARCH(" ; ",G7)&gt;0,SUBSTITUTE(G7," ; ","_N ; ")&amp;"_N"),IFERROR(IF(SEARCH(" ;",G7)&gt;0,SUBSTITUTE(G7," ;","_N  ; ")&amp;"_N"),IFERROR(IF(SEARCH(";",G7)&gt;0,SUBSTITUTE(G7,";","_N  ; ")&amp;"_N"),G7&amp;"_N"))),G7),"")</f>
        <v/>
      </c>
      <c r="J7" s="219"/>
      <c r="K7" s="209">
        <v>4</v>
      </c>
      <c r="L7" s="210">
        <v>5</v>
      </c>
      <c r="M7" s="209">
        <v>5</v>
      </c>
      <c r="N7" s="210">
        <v>14</v>
      </c>
      <c r="O7" s="209">
        <v>18</v>
      </c>
      <c r="P7" s="210">
        <v>18</v>
      </c>
      <c r="Q7" s="209">
        <v>6</v>
      </c>
      <c r="R7" s="210">
        <v>8</v>
      </c>
      <c r="S7" s="209">
        <v>8</v>
      </c>
      <c r="T7" s="210">
        <v>8</v>
      </c>
      <c r="U7" s="209">
        <v>7</v>
      </c>
      <c r="V7" s="210">
        <v>8</v>
      </c>
      <c r="W7" s="209">
        <v>7</v>
      </c>
    </row>
    <row r="8" spans="1:47" ht="22.5">
      <c r="A8" s="231" t="s">
        <v>1504</v>
      </c>
      <c r="B8" s="243" t="str">
        <f>IF(ISERROR(VLOOKUP(A8,TABLES!$A$2:$B$10,2,0)),"",VLOOKUP(A8,TABLES!$A$2:$B$10,2,0))</f>
        <v>□</v>
      </c>
      <c r="C8" s="208"/>
      <c r="D8" s="208"/>
      <c r="E8" s="176" t="s">
        <v>1089</v>
      </c>
      <c r="F8" s="176" t="s">
        <v>1090</v>
      </c>
      <c r="G8" s="251" t="s">
        <v>5147</v>
      </c>
      <c r="H8" s="252"/>
      <c r="I8" s="251" t="str">
        <f t="shared" si="0"/>
        <v>AQ_PATH_T_BronchiteBPCO; AQ_PATH_T_BronchiteEmphBPCO</v>
      </c>
      <c r="J8" s="219" t="s">
        <v>5146</v>
      </c>
      <c r="K8" s="209">
        <v>4</v>
      </c>
      <c r="L8" s="210">
        <v>5</v>
      </c>
      <c r="M8" s="209">
        <v>5</v>
      </c>
      <c r="N8" s="210">
        <v>14</v>
      </c>
      <c r="O8" s="209">
        <v>18</v>
      </c>
      <c r="P8" s="210">
        <v>18</v>
      </c>
      <c r="Q8" s="209">
        <v>6</v>
      </c>
      <c r="R8" s="210">
        <v>8</v>
      </c>
      <c r="S8" s="209">
        <v>8</v>
      </c>
      <c r="T8" s="210">
        <v>8</v>
      </c>
      <c r="U8" s="209">
        <v>7</v>
      </c>
      <c r="V8" s="210">
        <v>8</v>
      </c>
      <c r="W8" s="209">
        <v>7</v>
      </c>
    </row>
    <row r="9" spans="1:47" ht="22.5">
      <c r="A9" s="231" t="s">
        <v>1504</v>
      </c>
      <c r="B9" s="243" t="str">
        <f>IF(ISERROR(VLOOKUP(A9,TABLES!$A$2:$B$10,2,0)),"",VLOOKUP(A9,TABLES!$A$2:$B$10,2,0))</f>
        <v>□</v>
      </c>
      <c r="C9" s="208"/>
      <c r="D9" s="208"/>
      <c r="E9" s="176" t="s">
        <v>24</v>
      </c>
      <c r="F9" s="176" t="s">
        <v>25</v>
      </c>
      <c r="G9" s="251" t="s">
        <v>5148</v>
      </c>
      <c r="H9" s="252"/>
      <c r="I9" s="251" t="str">
        <f t="shared" si="0"/>
        <v>AQ_PATH_T_Asthme</v>
      </c>
      <c r="J9" s="219" t="s">
        <v>5146</v>
      </c>
      <c r="K9" s="209">
        <v>4</v>
      </c>
      <c r="L9" s="210">
        <v>5</v>
      </c>
      <c r="M9" s="209">
        <v>5</v>
      </c>
      <c r="N9" s="210">
        <v>14</v>
      </c>
      <c r="O9" s="209">
        <v>18</v>
      </c>
      <c r="P9" s="210">
        <v>18</v>
      </c>
      <c r="Q9" s="209">
        <v>6</v>
      </c>
      <c r="R9" s="210">
        <v>8</v>
      </c>
      <c r="S9" s="209">
        <v>8</v>
      </c>
      <c r="T9" s="210">
        <v>8</v>
      </c>
      <c r="U9" s="209">
        <v>7</v>
      </c>
      <c r="V9" s="210">
        <v>8</v>
      </c>
      <c r="W9" s="209">
        <v>7</v>
      </c>
    </row>
    <row r="10" spans="1:47" ht="22.5">
      <c r="A10" s="231" t="s">
        <v>1505</v>
      </c>
      <c r="B10" s="243" t="str">
        <f>IF(ISERROR(VLOOKUP(A10,TABLES!$A$2:$B$10,2,0)),"",VLOOKUP(A10,TABLES!$A$2:$B$10,2,0))</f>
        <v>■</v>
      </c>
      <c r="C10" s="23" t="str">
        <f>IF(OR(C11="x",C12="x",C13="x",C14="x",C15="x",C16="x",C17="x"),"x","Sélection ci-dessous")</f>
        <v>Sélection ci-dessous</v>
      </c>
      <c r="D10" s="23" t="str">
        <f>IF(OR(D11="x",D12="x",D13="x",D14="x",D15="x",D16="x",D17="x"),"x","Select items here under")</f>
        <v>Select items here under</v>
      </c>
      <c r="E10" s="175" t="s">
        <v>26</v>
      </c>
      <c r="F10" s="175" t="s">
        <v>908</v>
      </c>
      <c r="G10" s="251"/>
      <c r="H10" s="252"/>
      <c r="I10" s="251"/>
      <c r="J10" s="219"/>
      <c r="K10" s="209">
        <v>4</v>
      </c>
      <c r="L10" s="210">
        <v>5</v>
      </c>
      <c r="M10" s="209">
        <v>5</v>
      </c>
      <c r="N10" s="210">
        <v>14</v>
      </c>
      <c r="O10" s="209">
        <v>18</v>
      </c>
      <c r="P10" s="210">
        <v>18</v>
      </c>
      <c r="Q10" s="209">
        <v>6</v>
      </c>
      <c r="R10" s="210">
        <v>8</v>
      </c>
      <c r="S10" s="209">
        <v>8</v>
      </c>
      <c r="T10" s="210">
        <v>8</v>
      </c>
      <c r="U10" s="209">
        <v>7</v>
      </c>
      <c r="V10" s="210">
        <v>8</v>
      </c>
      <c r="W10" s="209">
        <v>7</v>
      </c>
    </row>
    <row r="11" spans="1:47" ht="22.5">
      <c r="A11" s="231" t="s">
        <v>1504</v>
      </c>
      <c r="B11" s="243" t="str">
        <f>IF(ISERROR(VLOOKUP(A11,TABLES!$A$2:$B$10,2,0)),"",VLOOKUP(A11,TABLES!$A$2:$B$10,2,0))</f>
        <v>□</v>
      </c>
      <c r="C11" s="208"/>
      <c r="D11" s="208"/>
      <c r="E11" s="176" t="s">
        <v>27</v>
      </c>
      <c r="F11" s="176" t="s">
        <v>28</v>
      </c>
      <c r="G11" s="251" t="s">
        <v>5149</v>
      </c>
      <c r="H11" s="252"/>
      <c r="I11" s="251" t="str">
        <f t="shared" si="0"/>
        <v>AQ_PATH_T_HTA</v>
      </c>
      <c r="J11" s="219" t="s">
        <v>5146</v>
      </c>
      <c r="K11" s="209">
        <v>4</v>
      </c>
      <c r="L11" s="210">
        <v>5</v>
      </c>
      <c r="M11" s="209">
        <v>5</v>
      </c>
      <c r="N11" s="210">
        <v>14</v>
      </c>
      <c r="O11" s="209">
        <v>18</v>
      </c>
      <c r="P11" s="210">
        <v>18</v>
      </c>
      <c r="Q11" s="209">
        <v>6</v>
      </c>
      <c r="R11" s="210">
        <v>8</v>
      </c>
      <c r="S11" s="209">
        <v>8</v>
      </c>
      <c r="T11" s="210">
        <v>8</v>
      </c>
      <c r="U11" s="209">
        <v>7</v>
      </c>
      <c r="V11" s="210">
        <v>8</v>
      </c>
      <c r="W11" s="209">
        <v>7</v>
      </c>
    </row>
    <row r="12" spans="1:47" ht="22.5">
      <c r="A12" s="231" t="s">
        <v>1504</v>
      </c>
      <c r="B12" s="243" t="str">
        <f>IF(ISERROR(VLOOKUP(A12,TABLES!$A$2:$B$10,2,0)),"",VLOOKUP(A12,TABLES!$A$2:$B$10,2,0))</f>
        <v>□</v>
      </c>
      <c r="C12" s="208"/>
      <c r="D12" s="208"/>
      <c r="E12" s="176" t="s">
        <v>29</v>
      </c>
      <c r="F12" s="176" t="s">
        <v>30</v>
      </c>
      <c r="G12" s="251" t="s">
        <v>5150</v>
      </c>
      <c r="H12" s="252"/>
      <c r="I12" s="251" t="str">
        <f t="shared" si="0"/>
        <v>AQ_PATH_T_AnginePoitrine</v>
      </c>
      <c r="J12" s="219" t="s">
        <v>5146</v>
      </c>
      <c r="K12" s="209">
        <v>4</v>
      </c>
      <c r="L12" s="210">
        <v>5</v>
      </c>
      <c r="M12" s="209">
        <v>5</v>
      </c>
      <c r="N12" s="210">
        <v>14</v>
      </c>
      <c r="O12" s="209">
        <v>18</v>
      </c>
      <c r="P12" s="210">
        <v>18</v>
      </c>
      <c r="Q12" s="209">
        <v>6</v>
      </c>
      <c r="R12" s="210">
        <v>8</v>
      </c>
      <c r="S12" s="209">
        <v>8</v>
      </c>
      <c r="T12" s="210">
        <v>8</v>
      </c>
      <c r="U12" s="209">
        <v>7</v>
      </c>
      <c r="V12" s="210">
        <v>8</v>
      </c>
      <c r="W12" s="209">
        <v>7</v>
      </c>
    </row>
    <row r="13" spans="1:47" ht="22.5">
      <c r="A13" s="231" t="s">
        <v>1504</v>
      </c>
      <c r="B13" s="243" t="str">
        <f>IF(ISERROR(VLOOKUP(A13,TABLES!$A$2:$B$10,2,0)),"",VLOOKUP(A13,TABLES!$A$2:$B$10,2,0))</f>
        <v>□</v>
      </c>
      <c r="C13" s="208"/>
      <c r="D13" s="208"/>
      <c r="E13" s="176" t="s">
        <v>31</v>
      </c>
      <c r="F13" s="176" t="s">
        <v>32</v>
      </c>
      <c r="G13" s="251" t="s">
        <v>5151</v>
      </c>
      <c r="H13" s="252"/>
      <c r="I13" s="251" t="str">
        <f t="shared" si="0"/>
        <v>AQ_PATH_T_InfarctusMyocarde</v>
      </c>
      <c r="J13" s="219" t="s">
        <v>5146</v>
      </c>
      <c r="K13" s="209">
        <v>4</v>
      </c>
      <c r="L13" s="210">
        <v>5</v>
      </c>
      <c r="M13" s="209">
        <v>5</v>
      </c>
      <c r="N13" s="210">
        <v>14</v>
      </c>
      <c r="O13" s="209">
        <v>18</v>
      </c>
      <c r="P13" s="210">
        <v>18</v>
      </c>
      <c r="Q13" s="209">
        <v>6</v>
      </c>
      <c r="R13" s="210">
        <v>8</v>
      </c>
      <c r="S13" s="209">
        <v>8</v>
      </c>
      <c r="T13" s="210">
        <v>8</v>
      </c>
      <c r="U13" s="209">
        <v>7</v>
      </c>
      <c r="V13" s="210">
        <v>8</v>
      </c>
      <c r="W13" s="209">
        <v>7</v>
      </c>
    </row>
    <row r="14" spans="1:47" ht="22.5">
      <c r="A14" s="231" t="s">
        <v>1504</v>
      </c>
      <c r="B14" s="243" t="str">
        <f>IF(ISERROR(VLOOKUP(A14,TABLES!$A$2:$B$10,2,0)),"",VLOOKUP(A14,TABLES!$A$2:$B$10,2,0))</f>
        <v>□</v>
      </c>
      <c r="C14" s="208"/>
      <c r="D14" s="208"/>
      <c r="E14" s="176" t="s">
        <v>33</v>
      </c>
      <c r="F14" s="176" t="s">
        <v>34</v>
      </c>
      <c r="G14" s="251" t="s">
        <v>5197</v>
      </c>
      <c r="H14" s="252"/>
      <c r="I14" s="251" t="str">
        <f t="shared" si="0"/>
        <v>AQ_PATH_T_TroublesRythmeCard</v>
      </c>
      <c r="J14" s="219" t="s">
        <v>5146</v>
      </c>
      <c r="K14" s="209">
        <v>4</v>
      </c>
      <c r="L14" s="210">
        <v>5</v>
      </c>
      <c r="M14" s="209">
        <v>5</v>
      </c>
      <c r="N14" s="210">
        <v>14</v>
      </c>
      <c r="O14" s="209">
        <v>18</v>
      </c>
      <c r="P14" s="210">
        <v>18</v>
      </c>
      <c r="Q14" s="209">
        <v>6</v>
      </c>
      <c r="R14" s="210">
        <v>8</v>
      </c>
      <c r="S14" s="209">
        <v>8</v>
      </c>
      <c r="T14" s="210">
        <v>8</v>
      </c>
      <c r="U14" s="209">
        <v>7</v>
      </c>
      <c r="V14" s="210">
        <v>8</v>
      </c>
      <c r="W14" s="209">
        <v>7</v>
      </c>
    </row>
    <row r="15" spans="1:47" ht="22.5">
      <c r="A15" s="231" t="s">
        <v>1504</v>
      </c>
      <c r="B15" s="243" t="str">
        <f>IF(ISERROR(VLOOKUP(A15,TABLES!$A$2:$B$10,2,0)),"",VLOOKUP(A15,TABLES!$A$2:$B$10,2,0))</f>
        <v>□</v>
      </c>
      <c r="C15" s="208"/>
      <c r="D15" s="208"/>
      <c r="E15" s="176" t="s">
        <v>1510</v>
      </c>
      <c r="F15" s="176" t="s">
        <v>1487</v>
      </c>
      <c r="G15" s="251" t="s">
        <v>5152</v>
      </c>
      <c r="H15" s="252"/>
      <c r="I15" s="251" t="str">
        <f t="shared" si="0"/>
        <v>AQ_PATH_T_InsuffisanceCardiaque; AQ_PATH_T_InsufCardChronique</v>
      </c>
      <c r="J15" s="219" t="s">
        <v>5146</v>
      </c>
      <c r="K15" s="209">
        <v>4</v>
      </c>
      <c r="L15" s="210">
        <v>5</v>
      </c>
      <c r="M15" s="209">
        <v>5</v>
      </c>
      <c r="N15" s="210">
        <v>14</v>
      </c>
      <c r="O15" s="209">
        <v>18</v>
      </c>
      <c r="P15" s="210">
        <v>18</v>
      </c>
      <c r="Q15" s="209">
        <v>6</v>
      </c>
      <c r="R15" s="210">
        <v>8</v>
      </c>
      <c r="S15" s="209">
        <v>8</v>
      </c>
      <c r="T15" s="210">
        <v>8</v>
      </c>
      <c r="U15" s="209">
        <v>7</v>
      </c>
      <c r="V15" s="210">
        <v>8</v>
      </c>
      <c r="W15" s="209">
        <v>7</v>
      </c>
    </row>
    <row r="16" spans="1:47" ht="22.5">
      <c r="A16" s="231" t="s">
        <v>1504</v>
      </c>
      <c r="B16" s="243" t="str">
        <f>IF(ISERROR(VLOOKUP(A16,TABLES!$A$2:$B$10,2,0)),"",VLOOKUP(A16,TABLES!$A$2:$B$10,2,0))</f>
        <v>□</v>
      </c>
      <c r="C16" s="208"/>
      <c r="D16" s="208"/>
      <c r="E16" s="176" t="s">
        <v>35</v>
      </c>
      <c r="F16" s="176" t="s">
        <v>36</v>
      </c>
      <c r="G16" s="251" t="s">
        <v>5153</v>
      </c>
      <c r="H16" s="252"/>
      <c r="I16" s="251" t="str">
        <f t="shared" si="0"/>
        <v>AQ_PATH_T_ArteriteMembresInf</v>
      </c>
      <c r="J16" s="219" t="s">
        <v>5146</v>
      </c>
      <c r="K16" s="209">
        <v>4</v>
      </c>
      <c r="L16" s="210">
        <v>5</v>
      </c>
      <c r="M16" s="209">
        <v>5</v>
      </c>
      <c r="N16" s="210">
        <v>14</v>
      </c>
      <c r="O16" s="209">
        <v>18</v>
      </c>
      <c r="P16" s="210">
        <v>18</v>
      </c>
      <c r="Q16" s="209">
        <v>6</v>
      </c>
      <c r="R16" s="210">
        <v>8</v>
      </c>
      <c r="S16" s="209">
        <v>8</v>
      </c>
      <c r="T16" s="210">
        <v>8</v>
      </c>
      <c r="U16" s="209">
        <v>7</v>
      </c>
      <c r="V16" s="210">
        <v>8</v>
      </c>
      <c r="W16" s="209">
        <v>7</v>
      </c>
    </row>
    <row r="17" spans="1:47" ht="22.5">
      <c r="A17" s="231" t="s">
        <v>1504</v>
      </c>
      <c r="B17" s="243" t="str">
        <f>IF(ISERROR(VLOOKUP(A17,TABLES!$A$2:$B$10,2,0)),"",VLOOKUP(A17,TABLES!$A$2:$B$10,2,0))</f>
        <v>□</v>
      </c>
      <c r="C17" s="208"/>
      <c r="D17" s="208"/>
      <c r="E17" s="176" t="s">
        <v>37</v>
      </c>
      <c r="F17" s="176" t="s">
        <v>38</v>
      </c>
      <c r="G17" s="251" t="s">
        <v>5154</v>
      </c>
      <c r="H17" s="252"/>
      <c r="I17" s="251" t="str">
        <f t="shared" si="0"/>
        <v>AQ_PATH_T_PhlebiteEmbolie</v>
      </c>
      <c r="J17" s="219" t="s">
        <v>5146</v>
      </c>
      <c r="K17" s="209">
        <v>4</v>
      </c>
      <c r="L17" s="210">
        <v>5</v>
      </c>
      <c r="M17" s="209">
        <v>5</v>
      </c>
      <c r="N17" s="210">
        <v>14</v>
      </c>
      <c r="O17" s="209">
        <v>18</v>
      </c>
      <c r="P17" s="210">
        <v>18</v>
      </c>
      <c r="Q17" s="209">
        <v>6</v>
      </c>
      <c r="R17" s="210">
        <v>8</v>
      </c>
      <c r="S17" s="209">
        <v>8</v>
      </c>
      <c r="T17" s="210">
        <v>8</v>
      </c>
      <c r="U17" s="209">
        <v>7</v>
      </c>
      <c r="V17" s="210">
        <v>8</v>
      </c>
      <c r="W17" s="209">
        <v>7</v>
      </c>
    </row>
    <row r="18" spans="1:47" ht="22.5">
      <c r="A18" s="231" t="s">
        <v>1505</v>
      </c>
      <c r="B18" s="243" t="str">
        <f>IF(ISERROR(VLOOKUP(A18,TABLES!$A$2:$B$10,2,0)),"",VLOOKUP(A18,TABLES!$A$2:$B$10,2,0))</f>
        <v>■</v>
      </c>
      <c r="C18" s="32" t="str">
        <f>IF(OR(C19="x",C20="x",C21="x",C22="x",C23="x",C24="x",C25="x",C26="x",C27="x"),"x","Sélection ci-dessous")</f>
        <v>Sélection ci-dessous</v>
      </c>
      <c r="D18" s="32" t="str">
        <f>IF(OR(D19="x",D20="x",D21="x",D22="x",D23="x",D24="x",D25="x",D26="x",D27="x"),"x","Select items here under")</f>
        <v>Select items here under</v>
      </c>
      <c r="E18" s="175" t="s">
        <v>542</v>
      </c>
      <c r="F18" s="175" t="s">
        <v>909</v>
      </c>
      <c r="G18" s="251"/>
      <c r="H18" s="252"/>
      <c r="I18" s="251" t="str">
        <f t="shared" si="0"/>
        <v/>
      </c>
      <c r="J18" s="219"/>
      <c r="K18" s="209">
        <v>4</v>
      </c>
      <c r="L18" s="210">
        <v>5</v>
      </c>
      <c r="M18" s="209">
        <v>5</v>
      </c>
      <c r="N18" s="210">
        <v>14</v>
      </c>
      <c r="O18" s="209">
        <v>18</v>
      </c>
      <c r="P18" s="210">
        <v>18</v>
      </c>
      <c r="Q18" s="209">
        <v>6</v>
      </c>
      <c r="R18" s="210">
        <v>8</v>
      </c>
      <c r="S18" s="209">
        <v>8</v>
      </c>
      <c r="T18" s="210">
        <v>8</v>
      </c>
      <c r="U18" s="209">
        <v>7</v>
      </c>
      <c r="V18" s="210">
        <v>8</v>
      </c>
      <c r="W18" s="209">
        <v>7</v>
      </c>
    </row>
    <row r="19" spans="1:47" ht="22.5">
      <c r="A19" s="231" t="s">
        <v>1504</v>
      </c>
      <c r="B19" s="243" t="str">
        <f>IF(ISERROR(VLOOKUP(A19,TABLES!$A$2:$B$10,2,0)),"",VLOOKUP(A19,TABLES!$A$2:$B$10,2,0))</f>
        <v>□</v>
      </c>
      <c r="C19" s="208"/>
      <c r="D19" s="208"/>
      <c r="E19" s="176" t="s">
        <v>39</v>
      </c>
      <c r="F19" s="176" t="s">
        <v>40</v>
      </c>
      <c r="G19" s="251" t="s">
        <v>5155</v>
      </c>
      <c r="H19" s="252"/>
      <c r="I19" s="251" t="str">
        <f t="shared" si="0"/>
        <v>AQ_PATH_T_Sciatique</v>
      </c>
      <c r="J19" s="219" t="s">
        <v>5146</v>
      </c>
      <c r="K19" s="209">
        <v>4</v>
      </c>
      <c r="L19" s="210">
        <v>5</v>
      </c>
      <c r="M19" s="209">
        <v>5</v>
      </c>
      <c r="N19" s="210">
        <v>14</v>
      </c>
      <c r="O19" s="209">
        <v>18</v>
      </c>
      <c r="P19" s="210">
        <v>18</v>
      </c>
      <c r="Q19" s="209">
        <v>6</v>
      </c>
      <c r="R19" s="210">
        <v>8</v>
      </c>
      <c r="S19" s="209">
        <v>8</v>
      </c>
      <c r="T19" s="210">
        <v>8</v>
      </c>
      <c r="U19" s="209">
        <v>7</v>
      </c>
      <c r="V19" s="210">
        <v>8</v>
      </c>
      <c r="W19" s="209">
        <v>7</v>
      </c>
    </row>
    <row r="20" spans="1:47" ht="22.5">
      <c r="A20" s="231" t="s">
        <v>1504</v>
      </c>
      <c r="B20" s="243" t="str">
        <f>IF(ISERROR(VLOOKUP(A20,TABLES!$A$2:$B$10,2,0)),"",VLOOKUP(A20,TABLES!$A$2:$B$10,2,0))</f>
        <v>□</v>
      </c>
      <c r="C20" s="208"/>
      <c r="D20" s="208"/>
      <c r="E20" s="176" t="s">
        <v>41</v>
      </c>
      <c r="F20" s="176" t="s">
        <v>42</v>
      </c>
      <c r="G20" s="251" t="s">
        <v>5156</v>
      </c>
      <c r="H20" s="252"/>
      <c r="I20" s="251" t="str">
        <f t="shared" si="0"/>
        <v>AQ_PATH_T_Lombalgie</v>
      </c>
      <c r="J20" s="219" t="s">
        <v>5146</v>
      </c>
      <c r="K20" s="209">
        <v>4</v>
      </c>
      <c r="L20" s="210">
        <v>5</v>
      </c>
      <c r="M20" s="209">
        <v>5</v>
      </c>
      <c r="N20" s="210">
        <v>14</v>
      </c>
      <c r="O20" s="209">
        <v>18</v>
      </c>
      <c r="P20" s="210">
        <v>18</v>
      </c>
      <c r="Q20" s="209">
        <v>6</v>
      </c>
      <c r="R20" s="210">
        <v>8</v>
      </c>
      <c r="S20" s="209">
        <v>8</v>
      </c>
      <c r="T20" s="210">
        <v>8</v>
      </c>
      <c r="U20" s="209">
        <v>7</v>
      </c>
      <c r="V20" s="210">
        <v>8</v>
      </c>
      <c r="W20" s="209">
        <v>7</v>
      </c>
    </row>
    <row r="21" spans="1:47" ht="22.5">
      <c r="A21" s="231" t="s">
        <v>1504</v>
      </c>
      <c r="B21" s="243" t="str">
        <f>IF(ISERROR(VLOOKUP(A21,TABLES!$A$2:$B$10,2,0)),"",VLOOKUP(A21,TABLES!$A$2:$B$10,2,0))</f>
        <v>□</v>
      </c>
      <c r="C21" s="208"/>
      <c r="D21" s="208"/>
      <c r="E21" s="176" t="s">
        <v>43</v>
      </c>
      <c r="F21" s="176" t="s">
        <v>44</v>
      </c>
      <c r="G21" s="251" t="s">
        <v>5157</v>
      </c>
      <c r="H21" s="252"/>
      <c r="I21" s="251" t="str">
        <f t="shared" si="0"/>
        <v>AQ_PATH_T_Cervicalgie</v>
      </c>
      <c r="J21" s="219" t="s">
        <v>5146</v>
      </c>
      <c r="K21" s="209">
        <v>4</v>
      </c>
      <c r="L21" s="210">
        <v>5</v>
      </c>
      <c r="M21" s="209">
        <v>5</v>
      </c>
      <c r="N21" s="210">
        <v>14</v>
      </c>
      <c r="O21" s="209">
        <v>18</v>
      </c>
      <c r="P21" s="210">
        <v>18</v>
      </c>
      <c r="Q21" s="209">
        <v>6</v>
      </c>
      <c r="R21" s="210">
        <v>8</v>
      </c>
      <c r="S21" s="209">
        <v>8</v>
      </c>
      <c r="T21" s="210">
        <v>8</v>
      </c>
      <c r="U21" s="209">
        <v>7</v>
      </c>
      <c r="V21" s="210">
        <v>8</v>
      </c>
      <c r="W21" s="209">
        <v>7</v>
      </c>
    </row>
    <row r="22" spans="1:47" ht="22.5">
      <c r="A22" s="231" t="s">
        <v>1504</v>
      </c>
      <c r="B22" s="243" t="str">
        <f>IF(ISERROR(VLOOKUP(A22,TABLES!$A$2:$B$10,2,0)),"",VLOOKUP(A22,TABLES!$A$2:$B$10,2,0))</f>
        <v>□</v>
      </c>
      <c r="C22" s="208"/>
      <c r="D22" s="208"/>
      <c r="E22" s="176" t="s">
        <v>647</v>
      </c>
      <c r="F22" s="176" t="s">
        <v>648</v>
      </c>
      <c r="G22" s="251" t="s">
        <v>5158</v>
      </c>
      <c r="H22" s="252"/>
      <c r="I22" s="251" t="str">
        <f t="shared" si="0"/>
        <v>AQ_PATH_T_DouleursEpaule</v>
      </c>
      <c r="J22" s="219" t="s">
        <v>5146</v>
      </c>
      <c r="K22" s="209">
        <v>4</v>
      </c>
      <c r="L22" s="210">
        <v>5</v>
      </c>
      <c r="M22" s="209">
        <v>5</v>
      </c>
      <c r="N22" s="210">
        <v>14</v>
      </c>
      <c r="O22" s="209">
        <v>18</v>
      </c>
      <c r="P22" s="210">
        <v>18</v>
      </c>
      <c r="Q22" s="209">
        <v>6</v>
      </c>
      <c r="R22" s="210">
        <v>8</v>
      </c>
      <c r="S22" s="209">
        <v>8</v>
      </c>
      <c r="T22" s="210">
        <v>8</v>
      </c>
      <c r="U22" s="209">
        <v>7</v>
      </c>
      <c r="V22" s="210">
        <v>8</v>
      </c>
      <c r="W22" s="209">
        <v>7</v>
      </c>
    </row>
    <row r="23" spans="1:47" ht="22.5">
      <c r="A23" s="231" t="s">
        <v>1504</v>
      </c>
      <c r="B23" s="243" t="str">
        <f>IF(ISERROR(VLOOKUP(A23,TABLES!$A$2:$B$10,2,0)),"",VLOOKUP(A23,TABLES!$A$2:$B$10,2,0))</f>
        <v>□</v>
      </c>
      <c r="C23" s="208"/>
      <c r="D23" s="208"/>
      <c r="E23" s="176" t="s">
        <v>649</v>
      </c>
      <c r="F23" s="176" t="s">
        <v>650</v>
      </c>
      <c r="G23" s="251" t="s">
        <v>5159</v>
      </c>
      <c r="H23" s="252"/>
      <c r="I23" s="251" t="str">
        <f t="shared" si="0"/>
        <v>AQ_PATH_T_DouleursCoudeMain</v>
      </c>
      <c r="J23" s="219" t="s">
        <v>5146</v>
      </c>
      <c r="K23" s="209">
        <v>4</v>
      </c>
      <c r="L23" s="210">
        <v>5</v>
      </c>
      <c r="M23" s="209">
        <v>5</v>
      </c>
      <c r="N23" s="210">
        <v>14</v>
      </c>
      <c r="O23" s="209">
        <v>18</v>
      </c>
      <c r="P23" s="210">
        <v>18</v>
      </c>
      <c r="Q23" s="209">
        <v>6</v>
      </c>
      <c r="R23" s="210">
        <v>8</v>
      </c>
      <c r="S23" s="209">
        <v>8</v>
      </c>
      <c r="T23" s="210">
        <v>8</v>
      </c>
      <c r="U23" s="209">
        <v>7</v>
      </c>
      <c r="V23" s="210">
        <v>8</v>
      </c>
      <c r="W23" s="209">
        <v>7</v>
      </c>
    </row>
    <row r="24" spans="1:47" ht="22.5">
      <c r="A24" s="231" t="s">
        <v>1504</v>
      </c>
      <c r="B24" s="243" t="str">
        <f>IF(ISERROR(VLOOKUP(A24,TABLES!$A$2:$B$10,2,0)),"",VLOOKUP(A24,TABLES!$A$2:$B$10,2,0))</f>
        <v>□</v>
      </c>
      <c r="C24" s="208"/>
      <c r="D24" s="208"/>
      <c r="E24" s="176" t="s">
        <v>651</v>
      </c>
      <c r="F24" s="176" t="s">
        <v>652</v>
      </c>
      <c r="G24" s="251" t="s">
        <v>5160</v>
      </c>
      <c r="H24" s="252"/>
      <c r="I24" s="251" t="str">
        <f t="shared" si="0"/>
        <v>AQ_PATH_T_DouleursGenouHanche</v>
      </c>
      <c r="J24" s="219" t="s">
        <v>5146</v>
      </c>
      <c r="K24" s="209">
        <v>4</v>
      </c>
      <c r="L24" s="210">
        <v>5</v>
      </c>
      <c r="M24" s="209">
        <v>5</v>
      </c>
      <c r="N24" s="210">
        <v>14</v>
      </c>
      <c r="O24" s="209">
        <v>18</v>
      </c>
      <c r="P24" s="210">
        <v>18</v>
      </c>
      <c r="Q24" s="209">
        <v>6</v>
      </c>
      <c r="R24" s="210">
        <v>8</v>
      </c>
      <c r="S24" s="209">
        <v>8</v>
      </c>
      <c r="T24" s="210">
        <v>8</v>
      </c>
      <c r="U24" s="209">
        <v>7</v>
      </c>
      <c r="V24" s="210">
        <v>8</v>
      </c>
      <c r="W24" s="209">
        <v>7</v>
      </c>
    </row>
    <row r="25" spans="1:47" ht="22.5">
      <c r="A25" s="231" t="s">
        <v>1504</v>
      </c>
      <c r="B25" s="243" t="str">
        <f>IF(ISERROR(VLOOKUP(A25,TABLES!$A$2:$B$10,2,0)),"",VLOOKUP(A25,TABLES!$A$2:$B$10,2,0))</f>
        <v>□</v>
      </c>
      <c r="C25" s="208"/>
      <c r="D25" s="208"/>
      <c r="E25" s="176" t="s">
        <v>45</v>
      </c>
      <c r="F25" s="176" t="s">
        <v>46</v>
      </c>
      <c r="G25" s="251" t="s">
        <v>5161</v>
      </c>
      <c r="H25" s="252"/>
      <c r="I25" s="251" t="str">
        <f t="shared" si="0"/>
        <v>AQ_PATH_T_SyndromeCarpien</v>
      </c>
      <c r="J25" s="219" t="s">
        <v>5146</v>
      </c>
      <c r="K25" s="209">
        <v>4</v>
      </c>
      <c r="L25" s="210">
        <v>5</v>
      </c>
      <c r="M25" s="209">
        <v>5</v>
      </c>
      <c r="N25" s="210">
        <v>14</v>
      </c>
      <c r="O25" s="209">
        <v>18</v>
      </c>
      <c r="P25" s="210">
        <v>18</v>
      </c>
      <c r="Q25" s="209">
        <v>6</v>
      </c>
      <c r="R25" s="210">
        <v>8</v>
      </c>
      <c r="S25" s="209">
        <v>8</v>
      </c>
      <c r="T25" s="210">
        <v>8</v>
      </c>
      <c r="U25" s="209">
        <v>7</v>
      </c>
      <c r="V25" s="210">
        <v>8</v>
      </c>
      <c r="W25" s="209">
        <v>7</v>
      </c>
    </row>
    <row r="26" spans="1:47" ht="22.5">
      <c r="A26" s="231" t="s">
        <v>1504</v>
      </c>
      <c r="B26" s="243" t="str">
        <f>IF(ISERROR(VLOOKUP(A26,TABLES!$A$2:$B$10,2,0)),"",VLOOKUP(A26,TABLES!$A$2:$B$10,2,0))</f>
        <v>□</v>
      </c>
      <c r="C26" s="208"/>
      <c r="D26" s="208"/>
      <c r="E26" s="176" t="s">
        <v>47</v>
      </c>
      <c r="F26" s="176" t="s">
        <v>643</v>
      </c>
      <c r="G26" s="251" t="s">
        <v>5162</v>
      </c>
      <c r="H26" s="252"/>
      <c r="I26" s="251" t="str">
        <f t="shared" si="0"/>
        <v>AQ_PATH_T_Osteoporose</v>
      </c>
      <c r="J26" s="219" t="s">
        <v>5146</v>
      </c>
      <c r="K26" s="209"/>
      <c r="L26" s="210"/>
      <c r="M26" s="209"/>
      <c r="N26" s="210">
        <v>14</v>
      </c>
      <c r="O26" s="209">
        <v>18</v>
      </c>
      <c r="P26" s="210">
        <v>18</v>
      </c>
      <c r="Q26" s="209">
        <v>6</v>
      </c>
      <c r="R26" s="210">
        <v>8</v>
      </c>
      <c r="S26" s="209">
        <v>8</v>
      </c>
      <c r="T26" s="210">
        <v>8</v>
      </c>
      <c r="U26" s="209">
        <v>7</v>
      </c>
      <c r="V26" s="210">
        <v>8</v>
      </c>
      <c r="W26" s="209">
        <v>7</v>
      </c>
    </row>
    <row r="27" spans="1:47" ht="33.75">
      <c r="A27" s="231" t="s">
        <v>1504</v>
      </c>
      <c r="B27" s="243" t="str">
        <f>IF(ISERROR(VLOOKUP(A27,TABLES!$A$2:$B$10,2,0)),"",VLOOKUP(A27,TABLES!$A$2:$B$10,2,0))</f>
        <v>□</v>
      </c>
      <c r="C27" s="208"/>
      <c r="D27" s="208"/>
      <c r="E27" s="176" t="s">
        <v>1205</v>
      </c>
      <c r="F27" s="176" t="s">
        <v>4271</v>
      </c>
      <c r="G27" s="251" t="s">
        <v>5163</v>
      </c>
      <c r="H27" s="252"/>
      <c r="I27" s="251" t="str">
        <f t="shared" si="0"/>
        <v>AQ_PATH_T_PolyarthriteSPA; AQ_PATH_T_PolyarthriteSPA2</v>
      </c>
      <c r="J27" s="219" t="s">
        <v>5146</v>
      </c>
      <c r="K27" s="209">
        <v>4</v>
      </c>
      <c r="L27" s="210">
        <v>5</v>
      </c>
      <c r="M27" s="209">
        <v>5</v>
      </c>
      <c r="N27" s="210">
        <v>14</v>
      </c>
      <c r="O27" s="209">
        <v>18</v>
      </c>
      <c r="P27" s="210">
        <v>18</v>
      </c>
      <c r="Q27" s="209">
        <v>6</v>
      </c>
      <c r="R27" s="210">
        <v>8</v>
      </c>
      <c r="S27" s="209">
        <v>8</v>
      </c>
      <c r="T27" s="210">
        <v>8</v>
      </c>
      <c r="U27" s="209">
        <v>7</v>
      </c>
      <c r="V27" s="210">
        <v>8</v>
      </c>
      <c r="W27" s="209">
        <v>7</v>
      </c>
    </row>
    <row r="28" spans="1:47" ht="22.5">
      <c r="A28" s="231" t="s">
        <v>1505</v>
      </c>
      <c r="B28" s="243" t="str">
        <f>IF(ISERROR(VLOOKUP(A28,TABLES!$A$2:$B$10,2,0)),"",VLOOKUP(A28,TABLES!$A$2:$B$10,2,0))</f>
        <v>■</v>
      </c>
      <c r="C28" s="32" t="str">
        <f>IF(OR(C29="x",C30="x"),"x","Sélection ci-dessous")</f>
        <v>Sélection ci-dessous</v>
      </c>
      <c r="D28" s="32" t="str">
        <f>IF(OR(D29="x",D30="x"),"x","Select items here under")</f>
        <v>Select items here under</v>
      </c>
      <c r="E28" s="175" t="s">
        <v>48</v>
      </c>
      <c r="F28" s="175" t="s">
        <v>910</v>
      </c>
      <c r="G28" s="251"/>
      <c r="H28" s="252"/>
      <c r="I28" s="251" t="str">
        <f t="shared" si="0"/>
        <v/>
      </c>
      <c r="J28" s="219"/>
      <c r="K28" s="209">
        <v>4</v>
      </c>
      <c r="L28" s="210">
        <v>5</v>
      </c>
      <c r="M28" s="209">
        <v>5</v>
      </c>
      <c r="N28" s="210">
        <v>14</v>
      </c>
      <c r="O28" s="209">
        <v>18</v>
      </c>
      <c r="P28" s="210">
        <v>18</v>
      </c>
      <c r="Q28" s="209">
        <v>6</v>
      </c>
      <c r="R28" s="210">
        <v>8</v>
      </c>
      <c r="S28" s="209">
        <v>8</v>
      </c>
      <c r="T28" s="210">
        <v>8</v>
      </c>
      <c r="U28" s="209">
        <v>7</v>
      </c>
      <c r="V28" s="210">
        <v>8</v>
      </c>
      <c r="W28" s="209">
        <v>7</v>
      </c>
    </row>
    <row r="29" spans="1:47" ht="22.5">
      <c r="A29" s="231" t="s">
        <v>1504</v>
      </c>
      <c r="B29" s="243" t="str">
        <f>IF(ISERROR(VLOOKUP(A29,TABLES!$A$2:$B$10,2,0)),"",VLOOKUP(A29,TABLES!$A$2:$B$10,2,0))</f>
        <v>□</v>
      </c>
      <c r="C29" s="208"/>
      <c r="D29" s="208"/>
      <c r="E29" s="176" t="s">
        <v>49</v>
      </c>
      <c r="F29" s="176" t="s">
        <v>50</v>
      </c>
      <c r="G29" s="251" t="s">
        <v>5164</v>
      </c>
      <c r="H29" s="252"/>
      <c r="I29" s="251" t="str">
        <f t="shared" si="0"/>
        <v>AQ_PATH_T_ConstipationSevere</v>
      </c>
      <c r="J29" s="219" t="s">
        <v>5146</v>
      </c>
      <c r="K29" s="209">
        <v>4</v>
      </c>
      <c r="L29" s="210">
        <v>5</v>
      </c>
      <c r="M29" s="209">
        <v>5</v>
      </c>
      <c r="N29" s="210">
        <v>14</v>
      </c>
      <c r="O29" s="209">
        <v>18</v>
      </c>
      <c r="P29" s="210">
        <v>18</v>
      </c>
      <c r="Q29" s="209">
        <v>6</v>
      </c>
      <c r="R29" s="210">
        <v>8</v>
      </c>
      <c r="S29" s="209">
        <v>8</v>
      </c>
      <c r="T29" s="210">
        <v>8</v>
      </c>
      <c r="U29" s="209">
        <v>7</v>
      </c>
      <c r="V29" s="210">
        <v>8</v>
      </c>
      <c r="W29" s="209">
        <v>7</v>
      </c>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row>
    <row r="30" spans="1:47" ht="22.5">
      <c r="A30" s="231" t="s">
        <v>1504</v>
      </c>
      <c r="B30" s="243" t="str">
        <f>IF(ISERROR(VLOOKUP(A30,TABLES!$A$2:$B$10,2,0)),"",VLOOKUP(A30,TABLES!$A$2:$B$10,2,0))</f>
        <v>□</v>
      </c>
      <c r="C30" s="208"/>
      <c r="D30" s="208"/>
      <c r="E30" s="176" t="s">
        <v>4267</v>
      </c>
      <c r="F30" s="176" t="s">
        <v>4268</v>
      </c>
      <c r="G30" s="251" t="s">
        <v>5165</v>
      </c>
      <c r="H30" s="252"/>
      <c r="I30" s="251" t="str">
        <f t="shared" si="0"/>
        <v>AQ_PATH_T_FoieMaladie; AQ_PATH_T_FoieAutre</v>
      </c>
      <c r="J30" s="219" t="s">
        <v>5146</v>
      </c>
      <c r="K30" s="209">
        <v>4</v>
      </c>
      <c r="L30" s="210">
        <v>5</v>
      </c>
      <c r="M30" s="209">
        <v>5</v>
      </c>
      <c r="N30" s="210">
        <v>14</v>
      </c>
      <c r="O30" s="209">
        <v>18</v>
      </c>
      <c r="P30" s="210">
        <v>18</v>
      </c>
      <c r="Q30" s="209">
        <v>6</v>
      </c>
      <c r="R30" s="210">
        <v>8</v>
      </c>
      <c r="S30" s="209">
        <v>8</v>
      </c>
      <c r="T30" s="210">
        <v>8</v>
      </c>
      <c r="U30" s="209">
        <v>7</v>
      </c>
      <c r="V30" s="210">
        <v>8</v>
      </c>
      <c r="W30" s="209">
        <v>7</v>
      </c>
      <c r="X30" s="235"/>
      <c r="Y30" s="235"/>
      <c r="Z30" s="235"/>
      <c r="AA30" s="235"/>
      <c r="AB30" s="235"/>
      <c r="AC30" s="235"/>
      <c r="AD30" s="235"/>
      <c r="AE30" s="235"/>
      <c r="AF30" s="235"/>
      <c r="AG30" s="235"/>
      <c r="AH30" s="235"/>
      <c r="AI30" s="235"/>
      <c r="AJ30" s="235"/>
      <c r="AK30" s="235"/>
      <c r="AL30" s="235"/>
      <c r="AM30" s="235"/>
      <c r="AN30" s="235"/>
      <c r="AO30" s="235"/>
      <c r="AP30" s="235"/>
      <c r="AQ30" s="235"/>
      <c r="AR30" s="235"/>
      <c r="AS30" s="235"/>
      <c r="AT30" s="235"/>
      <c r="AU30" s="235"/>
    </row>
    <row r="31" spans="1:47" ht="22.5">
      <c r="A31" s="231" t="s">
        <v>1505</v>
      </c>
      <c r="B31" s="243" t="str">
        <f>IF(ISERROR(VLOOKUP(A31,TABLES!$A$2:$B$10,2,0)),"",VLOOKUP(A31,TABLES!$A$2:$B$10,2,0))</f>
        <v>■</v>
      </c>
      <c r="C31" s="23" t="str">
        <f>IF(OR(C32="x",C33="x",C34="x"),"x","Sélection ci-dessous")</f>
        <v>Sélection ci-dessous</v>
      </c>
      <c r="D31" s="23" t="str">
        <f>IF(OR(D32="x",D33="x",D34="x"),"x","Select items here under")</f>
        <v>Select items here under</v>
      </c>
      <c r="E31" s="183" t="s">
        <v>640</v>
      </c>
      <c r="F31" s="175" t="s">
        <v>1768</v>
      </c>
      <c r="G31" s="251"/>
      <c r="H31" s="252"/>
      <c r="I31" s="251" t="str">
        <f t="shared" si="0"/>
        <v/>
      </c>
      <c r="J31" s="219"/>
      <c r="K31" s="209">
        <v>4</v>
      </c>
      <c r="L31" s="210">
        <v>5</v>
      </c>
      <c r="M31" s="209">
        <v>5</v>
      </c>
      <c r="N31" s="210">
        <v>14</v>
      </c>
      <c r="O31" s="209">
        <v>18</v>
      </c>
      <c r="P31" s="210">
        <v>18</v>
      </c>
      <c r="Q31" s="209">
        <v>6</v>
      </c>
      <c r="R31" s="210">
        <v>8</v>
      </c>
      <c r="S31" s="209">
        <v>8</v>
      </c>
      <c r="T31" s="210">
        <v>8</v>
      </c>
      <c r="U31" s="209">
        <v>7</v>
      </c>
      <c r="V31" s="210">
        <v>8</v>
      </c>
      <c r="W31" s="209">
        <v>7</v>
      </c>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c r="AU31" s="235"/>
    </row>
    <row r="32" spans="1:47" ht="22.5">
      <c r="A32" s="231" t="s">
        <v>1504</v>
      </c>
      <c r="B32" s="243" t="str">
        <f>IF(ISERROR(VLOOKUP(A32,TABLES!$A$2:$B$10,2,0)),"",VLOOKUP(A32,TABLES!$A$2:$B$10,2,0))</f>
        <v>□</v>
      </c>
      <c r="C32" s="208"/>
      <c r="D32" s="208"/>
      <c r="E32" s="176" t="s">
        <v>51</v>
      </c>
      <c r="F32" s="176" t="s">
        <v>52</v>
      </c>
      <c r="G32" s="251" t="s">
        <v>5166</v>
      </c>
      <c r="H32" s="252"/>
      <c r="I32" s="251" t="str">
        <f t="shared" si="0"/>
        <v>AQ_PATH_T_ThyroideMaladie</v>
      </c>
      <c r="J32" s="219" t="s">
        <v>5146</v>
      </c>
      <c r="K32" s="209">
        <v>4</v>
      </c>
      <c r="L32" s="210">
        <v>5</v>
      </c>
      <c r="M32" s="209">
        <v>5</v>
      </c>
      <c r="N32" s="210">
        <v>14</v>
      </c>
      <c r="O32" s="209">
        <v>18</v>
      </c>
      <c r="P32" s="210">
        <v>18</v>
      </c>
      <c r="Q32" s="209">
        <v>6</v>
      </c>
      <c r="R32" s="210">
        <v>8</v>
      </c>
      <c r="S32" s="209">
        <v>8</v>
      </c>
      <c r="T32" s="210">
        <v>8</v>
      </c>
      <c r="U32" s="209">
        <v>7</v>
      </c>
      <c r="V32" s="210">
        <v>8</v>
      </c>
      <c r="W32" s="209">
        <v>7</v>
      </c>
    </row>
    <row r="33" spans="1:23" ht="22.5">
      <c r="A33" s="231" t="s">
        <v>1504</v>
      </c>
      <c r="B33" s="243" t="str">
        <f>IF(ISERROR(VLOOKUP(A33,TABLES!$A$2:$B$10,2,0)),"",VLOOKUP(A33,TABLES!$A$2:$B$10,2,0))</f>
        <v>□</v>
      </c>
      <c r="C33" s="222"/>
      <c r="D33" s="222"/>
      <c r="E33" s="176" t="s">
        <v>53</v>
      </c>
      <c r="F33" s="176" t="s">
        <v>54</v>
      </c>
      <c r="G33" s="251" t="s">
        <v>5167</v>
      </c>
      <c r="H33" s="252"/>
      <c r="I33" s="251" t="str">
        <f t="shared" si="0"/>
        <v>AQ_PATH_T_Diabete</v>
      </c>
      <c r="J33" s="219" t="s">
        <v>5146</v>
      </c>
      <c r="K33" s="209">
        <v>4</v>
      </c>
      <c r="L33" s="210">
        <v>5</v>
      </c>
      <c r="M33" s="209">
        <v>5</v>
      </c>
      <c r="N33" s="210">
        <v>14</v>
      </c>
      <c r="O33" s="209">
        <v>18</v>
      </c>
      <c r="P33" s="210">
        <v>18</v>
      </c>
      <c r="Q33" s="209">
        <v>6</v>
      </c>
      <c r="R33" s="210">
        <v>8</v>
      </c>
      <c r="S33" s="209">
        <v>8</v>
      </c>
      <c r="T33" s="210">
        <v>8</v>
      </c>
      <c r="U33" s="209">
        <v>7</v>
      </c>
      <c r="V33" s="210">
        <v>8</v>
      </c>
      <c r="W33" s="209">
        <v>7</v>
      </c>
    </row>
    <row r="34" spans="1:23" ht="22.5">
      <c r="A34" s="231" t="s">
        <v>1504</v>
      </c>
      <c r="B34" s="243" t="str">
        <f>IF(ISERROR(VLOOKUP(A34,TABLES!$A$2:$B$10,2,0)),"",VLOOKUP(A34,TABLES!$A$2:$B$10,2,0))</f>
        <v>□</v>
      </c>
      <c r="C34" s="222"/>
      <c r="D34" s="222"/>
      <c r="E34" s="176" t="s">
        <v>55</v>
      </c>
      <c r="F34" s="176" t="s">
        <v>56</v>
      </c>
      <c r="G34" s="251" t="s">
        <v>5168</v>
      </c>
      <c r="H34" s="252"/>
      <c r="I34" s="251" t="str">
        <f t="shared" si="0"/>
        <v>AQ_PATH_T_CholesterolTrigly</v>
      </c>
      <c r="J34" s="219" t="s">
        <v>5146</v>
      </c>
      <c r="K34" s="209">
        <v>4</v>
      </c>
      <c r="L34" s="210">
        <v>5</v>
      </c>
      <c r="M34" s="209">
        <v>5</v>
      </c>
      <c r="N34" s="210">
        <v>14</v>
      </c>
      <c r="O34" s="209">
        <v>18</v>
      </c>
      <c r="P34" s="210">
        <v>18</v>
      </c>
      <c r="Q34" s="209">
        <v>6</v>
      </c>
      <c r="R34" s="210">
        <v>8</v>
      </c>
      <c r="S34" s="209">
        <v>8</v>
      </c>
      <c r="T34" s="210">
        <v>8</v>
      </c>
      <c r="U34" s="209">
        <v>7</v>
      </c>
      <c r="V34" s="210">
        <v>8</v>
      </c>
      <c r="W34" s="209">
        <v>7</v>
      </c>
    </row>
    <row r="35" spans="1:23" ht="22.5">
      <c r="A35" s="231" t="s">
        <v>1505</v>
      </c>
      <c r="B35" s="243" t="str">
        <f>IF(ISERROR(VLOOKUP(A35,TABLES!$A$2:$B$10,2,0)),"",VLOOKUP(A35,TABLES!$A$2:$B$10,2,0))</f>
        <v>■</v>
      </c>
      <c r="C35" s="32" t="str">
        <f>IF(OR(C36="x",C37="x",C38="x"),"x","Sélection ci-dessous")</f>
        <v>Sélection ci-dessous</v>
      </c>
      <c r="D35" s="32" t="str">
        <f>IF(OR(D36="x",D37="x",D38="x"),"x","Select items here under")</f>
        <v>Select items here under</v>
      </c>
      <c r="E35" s="175" t="s">
        <v>57</v>
      </c>
      <c r="F35" s="175" t="s">
        <v>911</v>
      </c>
      <c r="G35" s="251"/>
      <c r="H35" s="252"/>
      <c r="I35" s="251" t="str">
        <f t="shared" si="0"/>
        <v/>
      </c>
      <c r="J35" s="219"/>
      <c r="K35" s="209">
        <v>4</v>
      </c>
      <c r="L35" s="210">
        <v>5</v>
      </c>
      <c r="M35" s="209">
        <v>5</v>
      </c>
      <c r="N35" s="210">
        <v>14</v>
      </c>
      <c r="O35" s="209">
        <v>18</v>
      </c>
      <c r="P35" s="210">
        <v>18</v>
      </c>
      <c r="Q35" s="209">
        <v>6</v>
      </c>
      <c r="R35" s="210">
        <v>8</v>
      </c>
      <c r="S35" s="209">
        <v>8</v>
      </c>
      <c r="T35" s="210">
        <v>8</v>
      </c>
      <c r="U35" s="209">
        <v>7</v>
      </c>
      <c r="V35" s="210">
        <v>8</v>
      </c>
      <c r="W35" s="209">
        <v>7</v>
      </c>
    </row>
    <row r="36" spans="1:23" ht="22.5">
      <c r="A36" s="231" t="s">
        <v>1504</v>
      </c>
      <c r="B36" s="243" t="str">
        <f>IF(ISERROR(VLOOKUP(A36,TABLES!$A$2:$B$10,2,0)),"",VLOOKUP(A36,TABLES!$A$2:$B$10,2,0))</f>
        <v>□</v>
      </c>
      <c r="C36" s="208"/>
      <c r="D36" s="208"/>
      <c r="E36" s="176" t="s">
        <v>58</v>
      </c>
      <c r="F36" s="176" t="s">
        <v>59</v>
      </c>
      <c r="G36" s="251" t="s">
        <v>5169</v>
      </c>
      <c r="H36" s="252"/>
      <c r="I36" s="251" t="str">
        <f t="shared" si="0"/>
        <v>AQ_PATH_T_GlaucomeHTOculaire</v>
      </c>
      <c r="J36" s="219" t="s">
        <v>5146</v>
      </c>
      <c r="K36" s="209">
        <v>4</v>
      </c>
      <c r="L36" s="210">
        <v>5</v>
      </c>
      <c r="M36" s="209">
        <v>5</v>
      </c>
      <c r="N36" s="210">
        <v>14</v>
      </c>
      <c r="O36" s="209">
        <v>18</v>
      </c>
      <c r="P36" s="210">
        <v>18</v>
      </c>
      <c r="Q36" s="209">
        <v>6</v>
      </c>
      <c r="R36" s="210">
        <v>8</v>
      </c>
      <c r="S36" s="209">
        <v>8</v>
      </c>
      <c r="T36" s="210">
        <v>8</v>
      </c>
      <c r="U36" s="209">
        <v>7</v>
      </c>
      <c r="V36" s="210">
        <v>8</v>
      </c>
      <c r="W36" s="209">
        <v>7</v>
      </c>
    </row>
    <row r="37" spans="1:23" ht="22.5">
      <c r="A37" s="231" t="s">
        <v>1504</v>
      </c>
      <c r="B37" s="243" t="str">
        <f>IF(ISERROR(VLOOKUP(A37,TABLES!$A$2:$B$10,2,0)),"",VLOOKUP(A37,TABLES!$A$2:$B$10,2,0))</f>
        <v>□</v>
      </c>
      <c r="C37" s="222"/>
      <c r="D37" s="222"/>
      <c r="E37" s="176" t="s">
        <v>60</v>
      </c>
      <c r="F37" s="176" t="s">
        <v>61</v>
      </c>
      <c r="G37" s="251" t="s">
        <v>5170</v>
      </c>
      <c r="H37" s="252"/>
      <c r="I37" s="251" t="str">
        <f t="shared" si="0"/>
        <v>AQ_PATH_T_Cataracte</v>
      </c>
      <c r="J37" s="219" t="s">
        <v>5146</v>
      </c>
      <c r="K37" s="209">
        <v>4</v>
      </c>
      <c r="L37" s="210">
        <v>5</v>
      </c>
      <c r="M37" s="209">
        <v>5</v>
      </c>
      <c r="N37" s="210">
        <v>14</v>
      </c>
      <c r="O37" s="209">
        <v>18</v>
      </c>
      <c r="P37" s="210">
        <v>18</v>
      </c>
      <c r="Q37" s="209">
        <v>6</v>
      </c>
      <c r="R37" s="210">
        <v>8</v>
      </c>
      <c r="S37" s="209">
        <v>8</v>
      </c>
      <c r="T37" s="210">
        <v>8</v>
      </c>
      <c r="U37" s="209">
        <v>7</v>
      </c>
      <c r="V37" s="210">
        <v>8</v>
      </c>
      <c r="W37" s="209">
        <v>7</v>
      </c>
    </row>
    <row r="38" spans="1:23" ht="22.5">
      <c r="A38" s="231" t="s">
        <v>1504</v>
      </c>
      <c r="B38" s="243" t="str">
        <f>IF(ISERROR(VLOOKUP(A38,TABLES!$A$2:$B$10,2,0)),"",VLOOKUP(A38,TABLES!$A$2:$B$10,2,0))</f>
        <v>□</v>
      </c>
      <c r="C38" s="208"/>
      <c r="D38" s="208"/>
      <c r="E38" s="176" t="s">
        <v>62</v>
      </c>
      <c r="F38" s="176" t="s">
        <v>63</v>
      </c>
      <c r="G38" s="251" t="s">
        <v>5171</v>
      </c>
      <c r="H38" s="252"/>
      <c r="I38" s="251" t="str">
        <f t="shared" si="0"/>
        <v>AQ_PATH_T_DMLA</v>
      </c>
      <c r="J38" s="219" t="s">
        <v>5146</v>
      </c>
      <c r="K38" s="209">
        <v>4</v>
      </c>
      <c r="L38" s="210">
        <v>5</v>
      </c>
      <c r="M38" s="209">
        <v>5</v>
      </c>
      <c r="N38" s="210">
        <v>14</v>
      </c>
      <c r="O38" s="209">
        <v>18</v>
      </c>
      <c r="P38" s="210">
        <v>18</v>
      </c>
      <c r="Q38" s="209">
        <v>6</v>
      </c>
      <c r="R38" s="210">
        <v>8</v>
      </c>
      <c r="S38" s="209">
        <v>8</v>
      </c>
      <c r="T38" s="210">
        <v>8</v>
      </c>
      <c r="U38" s="209">
        <v>7</v>
      </c>
      <c r="V38" s="210">
        <v>8</v>
      </c>
      <c r="W38" s="209">
        <v>7</v>
      </c>
    </row>
    <row r="39" spans="1:23" ht="22.5">
      <c r="A39" s="231" t="s">
        <v>1505</v>
      </c>
      <c r="B39" s="243" t="str">
        <f>IF(ISERROR(VLOOKUP(A39,TABLES!$A$2:$B$10,2,0)),"",VLOOKUP(A39,TABLES!$A$2:$B$10,2,0))</f>
        <v>■</v>
      </c>
      <c r="C39" s="32" t="str">
        <f>IF(OR(C40="x",C41="x",C42="x",C43="x",C44="x",C45="x",C46="x",C47="x"),"x","Sélection ci-dessous")</f>
        <v>Sélection ci-dessous</v>
      </c>
      <c r="D39" s="32" t="str">
        <f>IF(OR(D40="x",D41="x",D42="x",D43="x",D44="x",D45="x",D46="x",D47="x"),"x","Select items here under")</f>
        <v>Select items here under</v>
      </c>
      <c r="E39" s="175" t="s">
        <v>543</v>
      </c>
      <c r="F39" s="175" t="s">
        <v>912</v>
      </c>
      <c r="G39" s="251"/>
      <c r="H39" s="252"/>
      <c r="I39" s="251" t="str">
        <f t="shared" ref="I39:I67" si="1">IF(G39&lt;&gt;"",IF(H39&lt;&gt;"",G39&amp;" ; "&amp;IFERROR(IF(SEARCH(" ; ",G39)&gt;0,SUBSTITUTE(G39," ; ","_N ; ")&amp;"_N"),IFERROR(IF(SEARCH(" ;",G39)&gt;0,SUBSTITUTE(G39," ;","_N  ; ")&amp;"_N"),IFERROR(IF(SEARCH(";",G39)&gt;0,SUBSTITUTE(G39,";","_N  ; ")&amp;"_N"),G39&amp;"_N"))),G39),"")</f>
        <v/>
      </c>
      <c r="J39" s="219"/>
      <c r="K39" s="209">
        <v>4</v>
      </c>
      <c r="L39" s="210">
        <v>5</v>
      </c>
      <c r="M39" s="209">
        <v>5</v>
      </c>
      <c r="N39" s="210">
        <v>14</v>
      </c>
      <c r="O39" s="209">
        <v>18</v>
      </c>
      <c r="P39" s="210">
        <v>18</v>
      </c>
      <c r="Q39" s="209">
        <v>6</v>
      </c>
      <c r="R39" s="210">
        <v>8</v>
      </c>
      <c r="S39" s="209">
        <v>8</v>
      </c>
      <c r="T39" s="210">
        <v>8</v>
      </c>
      <c r="U39" s="209">
        <v>7</v>
      </c>
      <c r="V39" s="210">
        <v>8</v>
      </c>
      <c r="W39" s="209">
        <v>7</v>
      </c>
    </row>
    <row r="40" spans="1:23" ht="22.5">
      <c r="A40" s="231" t="s">
        <v>1504</v>
      </c>
      <c r="B40" s="243" t="str">
        <f>IF(ISERROR(VLOOKUP(A40,TABLES!$A$2:$B$10,2,0)),"",VLOOKUP(A40,TABLES!$A$2:$B$10,2,0))</f>
        <v>□</v>
      </c>
      <c r="C40" s="208"/>
      <c r="D40" s="208"/>
      <c r="E40" s="176" t="s">
        <v>64</v>
      </c>
      <c r="F40" s="176" t="s">
        <v>65</v>
      </c>
      <c r="G40" s="251" t="s">
        <v>5172</v>
      </c>
      <c r="H40" s="252"/>
      <c r="I40" s="251" t="str">
        <f t="shared" si="1"/>
        <v>AQ_PATH_T_ColiquesCalculs</v>
      </c>
      <c r="J40" s="219" t="s">
        <v>5146</v>
      </c>
      <c r="K40" s="209">
        <v>4</v>
      </c>
      <c r="L40" s="210">
        <v>5</v>
      </c>
      <c r="M40" s="209">
        <v>5</v>
      </c>
      <c r="N40" s="210">
        <v>14</v>
      </c>
      <c r="O40" s="209">
        <v>18</v>
      </c>
      <c r="P40" s="210">
        <v>18</v>
      </c>
      <c r="Q40" s="209">
        <v>6</v>
      </c>
      <c r="R40" s="210">
        <v>8</v>
      </c>
      <c r="S40" s="209">
        <v>8</v>
      </c>
      <c r="T40" s="210">
        <v>8</v>
      </c>
      <c r="U40" s="209">
        <v>7</v>
      </c>
      <c r="V40" s="210">
        <v>8</v>
      </c>
      <c r="W40" s="209">
        <v>7</v>
      </c>
    </row>
    <row r="41" spans="1:23" ht="22.5">
      <c r="A41" s="231" t="s">
        <v>1504</v>
      </c>
      <c r="B41" s="243" t="str">
        <f>IF(ISERROR(VLOOKUP(A41,TABLES!$A$2:$B$10,2,0)),"",VLOOKUP(A41,TABLES!$A$2:$B$10,2,0))</f>
        <v>□</v>
      </c>
      <c r="C41" s="222"/>
      <c r="D41" s="222"/>
      <c r="E41" s="176" t="s">
        <v>66</v>
      </c>
      <c r="F41" s="176" t="s">
        <v>67</v>
      </c>
      <c r="G41" s="251" t="s">
        <v>5173</v>
      </c>
      <c r="H41" s="252"/>
      <c r="I41" s="251" t="str">
        <f t="shared" si="1"/>
        <v>AQ_PATH_T_PertesUrine</v>
      </c>
      <c r="J41" s="219" t="s">
        <v>5146</v>
      </c>
      <c r="K41" s="209">
        <v>4</v>
      </c>
      <c r="L41" s="210">
        <v>5</v>
      </c>
      <c r="M41" s="209">
        <v>5</v>
      </c>
      <c r="N41" s="210">
        <v>14</v>
      </c>
      <c r="O41" s="209">
        <v>18</v>
      </c>
      <c r="P41" s="210">
        <v>18</v>
      </c>
      <c r="Q41" s="209">
        <v>6</v>
      </c>
      <c r="R41" s="210">
        <v>8</v>
      </c>
      <c r="S41" s="209">
        <v>8</v>
      </c>
      <c r="T41" s="210">
        <v>8</v>
      </c>
      <c r="U41" s="209">
        <v>7</v>
      </c>
      <c r="V41" s="210">
        <v>8</v>
      </c>
      <c r="W41" s="209">
        <v>7</v>
      </c>
    </row>
    <row r="42" spans="1:23" ht="22.5">
      <c r="A42" s="231" t="s">
        <v>1504</v>
      </c>
      <c r="B42" s="243" t="str">
        <f>IF(ISERROR(VLOOKUP(A42,TABLES!$A$2:$B$10,2,0)),"",VLOOKUP(A42,TABLES!$A$2:$B$10,2,0))</f>
        <v>□</v>
      </c>
      <c r="C42" s="208"/>
      <c r="D42" s="208"/>
      <c r="E42" s="176" t="s">
        <v>68</v>
      </c>
      <c r="F42" s="176" t="s">
        <v>69</v>
      </c>
      <c r="G42" s="251" t="s">
        <v>5174</v>
      </c>
      <c r="H42" s="252"/>
      <c r="I42" s="251" t="str">
        <f t="shared" si="1"/>
        <v>AQ_PATH_T_InsuffisanceRenale</v>
      </c>
      <c r="J42" s="219" t="s">
        <v>5146</v>
      </c>
      <c r="K42" s="209">
        <v>4</v>
      </c>
      <c r="L42" s="210">
        <v>5</v>
      </c>
      <c r="M42" s="209">
        <v>5</v>
      </c>
      <c r="N42" s="210">
        <v>14</v>
      </c>
      <c r="O42" s="209">
        <v>18</v>
      </c>
      <c r="P42" s="210">
        <v>18</v>
      </c>
      <c r="Q42" s="209">
        <v>6</v>
      </c>
      <c r="R42" s="210">
        <v>8</v>
      </c>
      <c r="S42" s="209">
        <v>8</v>
      </c>
      <c r="T42" s="210">
        <v>8</v>
      </c>
      <c r="U42" s="209">
        <v>7</v>
      </c>
      <c r="V42" s="210">
        <v>8</v>
      </c>
      <c r="W42" s="209">
        <v>7</v>
      </c>
    </row>
    <row r="43" spans="1:23" ht="33.75">
      <c r="A43" s="231" t="s">
        <v>1504</v>
      </c>
      <c r="B43" s="243" t="str">
        <f>IF(ISERROR(VLOOKUP(A43,TABLES!$A$2:$B$10,2,0)),"",VLOOKUP(A43,TABLES!$A$2:$B$10,2,0))</f>
        <v>□</v>
      </c>
      <c r="C43" s="222"/>
      <c r="D43" s="222"/>
      <c r="E43" s="176" t="s">
        <v>1088</v>
      </c>
      <c r="F43" s="176" t="s">
        <v>1091</v>
      </c>
      <c r="G43" s="251" t="s">
        <v>5175</v>
      </c>
      <c r="H43" s="252"/>
      <c r="I43" s="251" t="str">
        <f t="shared" si="1"/>
        <v>AQ_PATH_T_IST</v>
      </c>
      <c r="J43" s="219" t="s">
        <v>5146</v>
      </c>
      <c r="K43" s="209">
        <v>4</v>
      </c>
      <c r="L43" s="210">
        <v>5</v>
      </c>
      <c r="M43" s="209">
        <v>5</v>
      </c>
      <c r="N43" s="210">
        <v>14</v>
      </c>
      <c r="O43" s="209">
        <v>18</v>
      </c>
      <c r="P43" s="210">
        <v>18</v>
      </c>
      <c r="Q43" s="209">
        <v>6</v>
      </c>
      <c r="R43" s="210">
        <v>8</v>
      </c>
      <c r="S43" s="209">
        <v>8</v>
      </c>
      <c r="T43" s="210">
        <v>8</v>
      </c>
      <c r="U43" s="209">
        <v>7</v>
      </c>
      <c r="V43" s="210">
        <v>8</v>
      </c>
      <c r="W43" s="209">
        <v>7</v>
      </c>
    </row>
    <row r="44" spans="1:23" ht="22.5">
      <c r="A44" s="231" t="s">
        <v>1504</v>
      </c>
      <c r="B44" s="243" t="str">
        <f>IF(ISERROR(VLOOKUP(A44,TABLES!$A$2:$B$10,2,0)),"",VLOOKUP(A44,TABLES!$A$2:$B$10,2,0))</f>
        <v>□</v>
      </c>
      <c r="C44" s="208"/>
      <c r="D44" s="208"/>
      <c r="E44" s="176" t="s">
        <v>70</v>
      </c>
      <c r="F44" s="176" t="s">
        <v>71</v>
      </c>
      <c r="G44" s="251" t="s">
        <v>5176</v>
      </c>
      <c r="H44" s="252"/>
      <c r="I44" s="251" t="str">
        <f t="shared" si="1"/>
        <v>AQ_PATH_T_ProstateMaladie</v>
      </c>
      <c r="J44" s="219" t="s">
        <v>5146</v>
      </c>
      <c r="K44" s="209">
        <v>4</v>
      </c>
      <c r="L44" s="210">
        <v>5</v>
      </c>
      <c r="M44" s="209">
        <v>5</v>
      </c>
      <c r="N44" s="210">
        <v>14</v>
      </c>
      <c r="O44" s="209">
        <v>18</v>
      </c>
      <c r="P44" s="210">
        <v>18</v>
      </c>
      <c r="Q44" s="209">
        <v>6</v>
      </c>
      <c r="R44" s="210">
        <v>8</v>
      </c>
      <c r="S44" s="209">
        <v>8</v>
      </c>
      <c r="T44" s="210">
        <v>8</v>
      </c>
      <c r="U44" s="209">
        <v>7</v>
      </c>
      <c r="V44" s="210">
        <v>8</v>
      </c>
      <c r="W44" s="209">
        <v>7</v>
      </c>
    </row>
    <row r="45" spans="1:23" ht="22.5">
      <c r="A45" s="231" t="s">
        <v>1504</v>
      </c>
      <c r="B45" s="243" t="str">
        <f>IF(ISERROR(VLOOKUP(A45,TABLES!$A$2:$B$10,2,0)),"",VLOOKUP(A45,TABLES!$A$2:$B$10,2,0))</f>
        <v>□</v>
      </c>
      <c r="C45" s="208"/>
      <c r="D45" s="208"/>
      <c r="E45" s="176" t="s">
        <v>72</v>
      </c>
      <c r="F45" s="176" t="s">
        <v>73</v>
      </c>
      <c r="G45" s="251" t="s">
        <v>5177</v>
      </c>
      <c r="H45" s="252"/>
      <c r="I45" s="251" t="str">
        <f t="shared" si="1"/>
        <v>AQ_PATH_T_MaladieSein</v>
      </c>
      <c r="J45" s="219" t="s">
        <v>5146</v>
      </c>
      <c r="K45" s="209">
        <v>4</v>
      </c>
      <c r="L45" s="210">
        <v>5</v>
      </c>
      <c r="M45" s="209">
        <v>5</v>
      </c>
      <c r="N45" s="210">
        <v>14</v>
      </c>
      <c r="O45" s="209">
        <v>18</v>
      </c>
      <c r="P45" s="210">
        <v>18</v>
      </c>
      <c r="Q45" s="209">
        <v>6</v>
      </c>
      <c r="R45" s="210">
        <v>8</v>
      </c>
      <c r="S45" s="209">
        <v>8</v>
      </c>
      <c r="T45" s="210">
        <v>8</v>
      </c>
      <c r="U45" s="209">
        <v>7</v>
      </c>
      <c r="V45" s="210">
        <v>8</v>
      </c>
      <c r="W45" s="209">
        <v>7</v>
      </c>
    </row>
    <row r="46" spans="1:23" ht="22.5">
      <c r="A46" s="231" t="s">
        <v>1504</v>
      </c>
      <c r="B46" s="243" t="str">
        <f>IF(ISERROR(VLOOKUP(A46,TABLES!$A$2:$B$10,2,0)),"",VLOOKUP(A46,TABLES!$A$2:$B$10,2,0))</f>
        <v>□</v>
      </c>
      <c r="C46" s="222"/>
      <c r="D46" s="222"/>
      <c r="E46" s="176" t="s">
        <v>74</v>
      </c>
      <c r="F46" s="176" t="s">
        <v>75</v>
      </c>
      <c r="G46" s="251" t="s">
        <v>5178</v>
      </c>
      <c r="H46" s="252"/>
      <c r="I46" s="251" t="str">
        <f t="shared" si="1"/>
        <v>AQ_PATH_T_Endometriose</v>
      </c>
      <c r="J46" s="219" t="s">
        <v>5146</v>
      </c>
      <c r="K46" s="209">
        <v>4</v>
      </c>
      <c r="L46" s="210">
        <v>5</v>
      </c>
      <c r="M46" s="209">
        <v>5</v>
      </c>
      <c r="N46" s="210">
        <v>14</v>
      </c>
      <c r="O46" s="209">
        <v>18</v>
      </c>
      <c r="P46" s="210">
        <v>18</v>
      </c>
      <c r="Q46" s="209">
        <v>6</v>
      </c>
      <c r="R46" s="210">
        <v>8</v>
      </c>
      <c r="S46" s="209">
        <v>8</v>
      </c>
      <c r="T46" s="210">
        <v>8</v>
      </c>
      <c r="U46" s="209">
        <v>7</v>
      </c>
      <c r="V46" s="210">
        <v>8</v>
      </c>
      <c r="W46" s="209">
        <v>7</v>
      </c>
    </row>
    <row r="47" spans="1:23" ht="22.5">
      <c r="A47" s="231" t="s">
        <v>1504</v>
      </c>
      <c r="B47" s="243" t="str">
        <f>IF(ISERROR(VLOOKUP(A47,TABLES!$A$2:$B$10,2,0)),"",VLOOKUP(A47,TABLES!$A$2:$B$10,2,0))</f>
        <v>□</v>
      </c>
      <c r="C47" s="222"/>
      <c r="D47" s="222"/>
      <c r="E47" s="176" t="s">
        <v>76</v>
      </c>
      <c r="F47" s="176" t="s">
        <v>77</v>
      </c>
      <c r="G47" s="251" t="s">
        <v>5179</v>
      </c>
      <c r="H47" s="252"/>
      <c r="I47" s="251" t="str">
        <f t="shared" si="1"/>
        <v>AQ_PATH_T_TroublesMenopause</v>
      </c>
      <c r="J47" s="219" t="s">
        <v>5146</v>
      </c>
      <c r="K47" s="209">
        <v>4</v>
      </c>
      <c r="L47" s="210">
        <v>5</v>
      </c>
      <c r="M47" s="209">
        <v>5</v>
      </c>
      <c r="N47" s="210">
        <v>14</v>
      </c>
      <c r="O47" s="209">
        <v>18</v>
      </c>
      <c r="P47" s="210">
        <v>18</v>
      </c>
      <c r="Q47" s="209">
        <v>6</v>
      </c>
      <c r="R47" s="210">
        <v>8</v>
      </c>
      <c r="S47" s="209">
        <v>8</v>
      </c>
      <c r="T47" s="210">
        <v>8</v>
      </c>
      <c r="U47" s="209">
        <v>7</v>
      </c>
      <c r="V47" s="210">
        <v>8</v>
      </c>
      <c r="W47" s="209">
        <v>7</v>
      </c>
    </row>
    <row r="48" spans="1:23" ht="22.5">
      <c r="A48" s="231" t="s">
        <v>1505</v>
      </c>
      <c r="B48" s="243" t="str">
        <f>IF(ISERROR(VLOOKUP(A48,TABLES!$A$2:$B$10,2,0)),"",VLOOKUP(A48,TABLES!$A$2:$B$10,2,0))</f>
        <v>■</v>
      </c>
      <c r="C48" s="32" t="str">
        <f>IF(OR(C49="x",C50="x",C51="x",C52="x",C53="x"),"x","Sélection ci-dessous")</f>
        <v>Sélection ci-dessous</v>
      </c>
      <c r="D48" s="32" t="str">
        <f>IF(OR(D49="x",D50="x",D51="x",D52="x",D53="x"),"x","Select items here under")</f>
        <v>Select items here under</v>
      </c>
      <c r="E48" s="175" t="s">
        <v>78</v>
      </c>
      <c r="F48" s="175" t="s">
        <v>913</v>
      </c>
      <c r="G48" s="251"/>
      <c r="H48" s="252"/>
      <c r="I48" s="251" t="str">
        <f t="shared" ref="I48" si="2">IF(G48&lt;&gt;"",IF(H48&lt;&gt;"",G48&amp;" ; "&amp;IFERROR(IF(SEARCH(" ; ",G48)&gt;0,SUBSTITUTE(G48," ; ","_N ; ")&amp;"_N"),IFERROR(IF(SEARCH(" ;",G48)&gt;0,SUBSTITUTE(G48," ;","_N  ; ")&amp;"_N"),IFERROR(IF(SEARCH(";",G48)&gt;0,SUBSTITUTE(G48,";","_N  ; ")&amp;"_N"),G48&amp;"_N"))),G48),"")</f>
        <v/>
      </c>
      <c r="J48" s="219"/>
      <c r="K48" s="209">
        <v>4</v>
      </c>
      <c r="L48" s="210">
        <v>5</v>
      </c>
      <c r="M48" s="209">
        <v>5</v>
      </c>
      <c r="N48" s="210">
        <v>14</v>
      </c>
      <c r="O48" s="209">
        <v>18</v>
      </c>
      <c r="P48" s="210">
        <v>18</v>
      </c>
      <c r="Q48" s="209">
        <v>6</v>
      </c>
      <c r="R48" s="210">
        <v>8</v>
      </c>
      <c r="S48" s="209">
        <v>8</v>
      </c>
      <c r="T48" s="210">
        <v>8</v>
      </c>
      <c r="U48" s="209">
        <v>7</v>
      </c>
      <c r="V48" s="210">
        <v>8</v>
      </c>
      <c r="W48" s="209">
        <v>7</v>
      </c>
    </row>
    <row r="49" spans="1:23" ht="22.5">
      <c r="A49" s="231" t="s">
        <v>1504</v>
      </c>
      <c r="B49" s="243" t="str">
        <f>IF(ISERROR(VLOOKUP(A49,TABLES!$A$2:$B$10,2,0)),"",VLOOKUP(A49,TABLES!$A$2:$B$10,2,0))</f>
        <v>□</v>
      </c>
      <c r="C49" s="222"/>
      <c r="D49" s="222"/>
      <c r="E49" s="176" t="s">
        <v>79</v>
      </c>
      <c r="F49" s="176" t="s">
        <v>80</v>
      </c>
      <c r="G49" s="251" t="s">
        <v>5180</v>
      </c>
      <c r="H49" s="252"/>
      <c r="I49" s="251" t="str">
        <f t="shared" si="1"/>
        <v>AQ_PATH_T_TroublesAnxieux</v>
      </c>
      <c r="J49" s="219" t="s">
        <v>5146</v>
      </c>
      <c r="K49" s="209">
        <v>4</v>
      </c>
      <c r="L49" s="210">
        <v>5</v>
      </c>
      <c r="M49" s="209">
        <v>5</v>
      </c>
      <c r="N49" s="210">
        <v>14</v>
      </c>
      <c r="O49" s="209">
        <v>18</v>
      </c>
      <c r="P49" s="210">
        <v>18</v>
      </c>
      <c r="Q49" s="209">
        <v>6</v>
      </c>
      <c r="R49" s="210">
        <v>8</v>
      </c>
      <c r="S49" s="209">
        <v>8</v>
      </c>
      <c r="T49" s="210">
        <v>8</v>
      </c>
      <c r="U49" s="209">
        <v>7</v>
      </c>
      <c r="V49" s="210">
        <v>8</v>
      </c>
      <c r="W49" s="209">
        <v>7</v>
      </c>
    </row>
    <row r="50" spans="1:23" ht="22.5">
      <c r="A50" s="231" t="s">
        <v>1504</v>
      </c>
      <c r="B50" s="243" t="str">
        <f>IF(ISERROR(VLOOKUP(A50,TABLES!$A$2:$B$10,2,0)),"",VLOOKUP(A50,TABLES!$A$2:$B$10,2,0))</f>
        <v>□</v>
      </c>
      <c r="C50" s="222"/>
      <c r="D50" s="222"/>
      <c r="E50" s="176" t="s">
        <v>81</v>
      </c>
      <c r="F50" s="176" t="s">
        <v>82</v>
      </c>
      <c r="G50" s="251" t="s">
        <v>5181</v>
      </c>
      <c r="H50" s="252"/>
      <c r="I50" s="251" t="str">
        <f t="shared" si="1"/>
        <v>AQ_PATH_T_DepressionBipolaire</v>
      </c>
      <c r="J50" s="219" t="s">
        <v>5146</v>
      </c>
      <c r="K50" s="209">
        <v>4</v>
      </c>
      <c r="L50" s="210">
        <v>5</v>
      </c>
      <c r="M50" s="209"/>
      <c r="N50" s="230"/>
      <c r="O50" s="209"/>
      <c r="P50" s="210"/>
      <c r="Q50" s="209"/>
      <c r="R50" s="210"/>
      <c r="S50" s="209"/>
      <c r="T50" s="210"/>
      <c r="U50" s="209"/>
      <c r="V50" s="210"/>
      <c r="W50" s="209"/>
    </row>
    <row r="51" spans="1:23" ht="22.5">
      <c r="A51" s="231" t="s">
        <v>1504</v>
      </c>
      <c r="B51" s="243" t="str">
        <f>IF(ISERROR(VLOOKUP(A51,TABLES!$A$2:$B$10,2,0)),"",VLOOKUP(A51,TABLES!$A$2:$B$10,2,0))</f>
        <v>□</v>
      </c>
      <c r="C51" s="208"/>
      <c r="D51" s="208"/>
      <c r="E51" s="185" t="s">
        <v>83</v>
      </c>
      <c r="F51" s="185" t="s">
        <v>644</v>
      </c>
      <c r="G51" s="251" t="s">
        <v>5182</v>
      </c>
      <c r="H51" s="252"/>
      <c r="I51" s="251" t="str">
        <f t="shared" si="1"/>
        <v>AQ_PATH_T_Depression</v>
      </c>
      <c r="J51" s="219" t="s">
        <v>5146</v>
      </c>
      <c r="K51" s="209"/>
      <c r="L51" s="210"/>
      <c r="M51" s="209">
        <v>5</v>
      </c>
      <c r="N51" s="210">
        <v>14</v>
      </c>
      <c r="O51" s="209">
        <v>18</v>
      </c>
      <c r="P51" s="210">
        <v>18</v>
      </c>
      <c r="Q51" s="209">
        <v>6</v>
      </c>
      <c r="R51" s="210">
        <v>8</v>
      </c>
      <c r="S51" s="209">
        <v>8</v>
      </c>
      <c r="T51" s="210">
        <v>8</v>
      </c>
      <c r="U51" s="209">
        <v>7</v>
      </c>
      <c r="V51" s="210">
        <v>8</v>
      </c>
      <c r="W51" s="209">
        <v>7</v>
      </c>
    </row>
    <row r="52" spans="1:23" ht="22.5">
      <c r="A52" s="231" t="s">
        <v>1504</v>
      </c>
      <c r="B52" s="243" t="str">
        <f>IF(ISERROR(VLOOKUP(A52,TABLES!$A$2:$B$10,2,0)),"",VLOOKUP(A52,TABLES!$A$2:$B$10,2,0))</f>
        <v>□</v>
      </c>
      <c r="C52" s="208"/>
      <c r="D52" s="208"/>
      <c r="E52" s="176" t="s">
        <v>84</v>
      </c>
      <c r="F52" s="176" t="s">
        <v>645</v>
      </c>
      <c r="G52" s="251" t="s">
        <v>5183</v>
      </c>
      <c r="H52" s="252"/>
      <c r="I52" s="251" t="str">
        <f t="shared" si="1"/>
        <v>AQ_PATH_T_TroubleBipolaire</v>
      </c>
      <c r="J52" s="219" t="s">
        <v>5146</v>
      </c>
      <c r="K52" s="209"/>
      <c r="L52" s="210"/>
      <c r="M52" s="209">
        <v>5</v>
      </c>
      <c r="N52" s="210">
        <v>14</v>
      </c>
      <c r="O52" s="209">
        <v>18</v>
      </c>
      <c r="P52" s="210">
        <v>18</v>
      </c>
      <c r="Q52" s="209">
        <v>6</v>
      </c>
      <c r="R52" s="210">
        <v>8</v>
      </c>
      <c r="S52" s="209">
        <v>8</v>
      </c>
      <c r="T52" s="210">
        <v>8</v>
      </c>
      <c r="U52" s="209">
        <v>7</v>
      </c>
      <c r="V52" s="210">
        <v>8</v>
      </c>
      <c r="W52" s="209">
        <v>7</v>
      </c>
    </row>
    <row r="53" spans="1:23" ht="22.5">
      <c r="A53" s="231" t="s">
        <v>1504</v>
      </c>
      <c r="B53" s="243" t="str">
        <f>IF(ISERROR(VLOOKUP(A53,TABLES!$A$2:$B$10,2,0)),"",VLOOKUP(A53,TABLES!$A$2:$B$10,2,0))</f>
        <v>□</v>
      </c>
      <c r="C53" s="233"/>
      <c r="D53" s="233"/>
      <c r="E53" s="176" t="s">
        <v>85</v>
      </c>
      <c r="F53" s="176" t="s">
        <v>86</v>
      </c>
      <c r="G53" s="251" t="s">
        <v>5184</v>
      </c>
      <c r="H53" s="252"/>
      <c r="I53" s="251" t="str">
        <f>IF(G53&lt;&gt;"",IF(H53&lt;&gt;"",G53&amp;" ; "&amp;IFERROR(IF(SEARCH(" ; ",G53)&gt;0,SUBSTITUTE(G53," ; ","_N ; ")&amp;"_N"),IFERROR(IF(SEARCH(" ;",G53)&gt;0,SUBSTITUTE(G53," ;","_N  ; ")&amp;"_N"),IFERROR(IF(SEARCH(";",G53)&gt;0,SUBSTITUTE(G53,";","_N  ; ")&amp;"_N"),G53&amp;"_N"))),G53),"")</f>
        <v>AQ_PATH_T_AffectionPsychiatrique</v>
      </c>
      <c r="J53" s="219" t="s">
        <v>5146</v>
      </c>
      <c r="K53" s="209">
        <v>4</v>
      </c>
      <c r="L53" s="210">
        <v>5</v>
      </c>
      <c r="M53" s="209"/>
      <c r="N53" s="230"/>
      <c r="O53" s="209"/>
      <c r="P53" s="210"/>
      <c r="Q53" s="209"/>
      <c r="R53" s="210"/>
      <c r="S53" s="209"/>
      <c r="T53" s="210"/>
      <c r="U53" s="209"/>
      <c r="V53" s="210"/>
      <c r="W53" s="209"/>
    </row>
    <row r="54" spans="1:23" ht="22.5">
      <c r="A54" s="231" t="s">
        <v>1505</v>
      </c>
      <c r="B54" s="243" t="str">
        <f>IF(ISERROR(VLOOKUP(A54,TABLES!$A$2:$B$10,2,0)),"",VLOOKUP(A54,TABLES!$A$2:$B$10,2,0))</f>
        <v>■</v>
      </c>
      <c r="C54" s="32" t="str">
        <f>IF(OR(C55="x",C56="x",C57="x",C58="x",C59="x"),"x","Sélection ci-dessous")</f>
        <v>Sélection ci-dessous</v>
      </c>
      <c r="D54" s="32" t="str">
        <f>IF(OR(D55="x",D56="x",D57="x",D58="x",D59="x"),"x","Select items here under")</f>
        <v>Select items here under</v>
      </c>
      <c r="E54" s="175" t="s">
        <v>87</v>
      </c>
      <c r="F54" s="175" t="s">
        <v>914</v>
      </c>
      <c r="G54" s="251"/>
      <c r="H54" s="252"/>
      <c r="I54" s="251" t="str">
        <f t="shared" si="1"/>
        <v/>
      </c>
      <c r="J54" s="219"/>
      <c r="K54" s="209">
        <v>4</v>
      </c>
      <c r="L54" s="210">
        <v>5</v>
      </c>
      <c r="M54" s="209">
        <v>5</v>
      </c>
      <c r="N54" s="210">
        <v>14</v>
      </c>
      <c r="O54" s="209">
        <v>18</v>
      </c>
      <c r="P54" s="210">
        <v>18</v>
      </c>
      <c r="Q54" s="209">
        <v>6</v>
      </c>
      <c r="R54" s="210">
        <v>8</v>
      </c>
      <c r="S54" s="209">
        <v>8</v>
      </c>
      <c r="T54" s="210">
        <v>8</v>
      </c>
      <c r="U54" s="209">
        <v>7</v>
      </c>
      <c r="V54" s="210">
        <v>8</v>
      </c>
      <c r="W54" s="209">
        <v>7</v>
      </c>
    </row>
    <row r="55" spans="1:23" ht="22.5">
      <c r="A55" s="231" t="s">
        <v>1504</v>
      </c>
      <c r="B55" s="243" t="str">
        <f>IF(ISERROR(VLOOKUP(A55,TABLES!$A$2:$B$10,2,0)),"",VLOOKUP(A55,TABLES!$A$2:$B$10,2,0))</f>
        <v>□</v>
      </c>
      <c r="C55" s="222"/>
      <c r="D55" s="222"/>
      <c r="E55" s="176" t="s">
        <v>88</v>
      </c>
      <c r="F55" s="176" t="s">
        <v>89</v>
      </c>
      <c r="G55" s="251" t="s">
        <v>5185</v>
      </c>
      <c r="H55" s="252"/>
      <c r="I55" s="251" t="str">
        <f t="shared" si="1"/>
        <v>AQ_PATH_T_AVC</v>
      </c>
      <c r="J55" s="219" t="s">
        <v>5146</v>
      </c>
      <c r="K55" s="209">
        <v>4</v>
      </c>
      <c r="L55" s="210">
        <v>5</v>
      </c>
      <c r="M55" s="209">
        <v>5</v>
      </c>
      <c r="N55" s="210">
        <v>14</v>
      </c>
      <c r="O55" s="209">
        <v>18</v>
      </c>
      <c r="P55" s="210">
        <v>18</v>
      </c>
      <c r="Q55" s="209">
        <v>6</v>
      </c>
      <c r="R55" s="210">
        <v>8</v>
      </c>
      <c r="S55" s="209">
        <v>8</v>
      </c>
      <c r="T55" s="210">
        <v>8</v>
      </c>
      <c r="U55" s="209">
        <v>7</v>
      </c>
      <c r="V55" s="210">
        <v>8</v>
      </c>
      <c r="W55" s="209">
        <v>7</v>
      </c>
    </row>
    <row r="56" spans="1:23" ht="22.5">
      <c r="A56" s="231" t="s">
        <v>1504</v>
      </c>
      <c r="B56" s="243" t="str">
        <f>IF(ISERROR(VLOOKUP(A56,TABLES!$A$2:$B$10,2,0)),"",VLOOKUP(A56,TABLES!$A$2:$B$10,2,0))</f>
        <v>□</v>
      </c>
      <c r="C56" s="222"/>
      <c r="D56" s="222"/>
      <c r="E56" s="176" t="s">
        <v>90</v>
      </c>
      <c r="F56" s="176" t="s">
        <v>91</v>
      </c>
      <c r="G56" s="251" t="s">
        <v>5186</v>
      </c>
      <c r="H56" s="252"/>
      <c r="I56" s="251" t="str">
        <f t="shared" si="1"/>
        <v>AQ_PATH_T_TraumatismeCranien</v>
      </c>
      <c r="J56" s="219" t="s">
        <v>5146</v>
      </c>
      <c r="K56" s="209">
        <v>4</v>
      </c>
      <c r="L56" s="210">
        <v>5</v>
      </c>
      <c r="M56" s="209">
        <v>5</v>
      </c>
      <c r="N56" s="210">
        <v>14</v>
      </c>
      <c r="O56" s="209">
        <v>18</v>
      </c>
      <c r="P56" s="210">
        <v>18</v>
      </c>
      <c r="Q56" s="209">
        <v>6</v>
      </c>
      <c r="R56" s="210">
        <v>8</v>
      </c>
      <c r="S56" s="209">
        <v>8</v>
      </c>
      <c r="T56" s="210">
        <v>8</v>
      </c>
      <c r="U56" s="209">
        <v>7</v>
      </c>
      <c r="V56" s="210">
        <v>8</v>
      </c>
      <c r="W56" s="209">
        <v>7</v>
      </c>
    </row>
    <row r="57" spans="1:23" ht="22.5">
      <c r="A57" s="231" t="s">
        <v>1504</v>
      </c>
      <c r="B57" s="243" t="str">
        <f>IF(ISERROR(VLOOKUP(A57,TABLES!$A$2:$B$10,2,0)),"",VLOOKUP(A57,TABLES!$A$2:$B$10,2,0))</f>
        <v>□</v>
      </c>
      <c r="C57" s="222"/>
      <c r="D57" s="222"/>
      <c r="E57" s="176" t="s">
        <v>92</v>
      </c>
      <c r="F57" s="176" t="s">
        <v>93</v>
      </c>
      <c r="G57" s="251" t="s">
        <v>5187</v>
      </c>
      <c r="H57" s="252"/>
      <c r="I57" s="251" t="str">
        <f t="shared" si="1"/>
        <v>AQ_PATH_T_Migraines</v>
      </c>
      <c r="J57" s="219" t="s">
        <v>5146</v>
      </c>
      <c r="K57" s="209">
        <v>4</v>
      </c>
      <c r="L57" s="210">
        <v>5</v>
      </c>
      <c r="M57" s="209">
        <v>5</v>
      </c>
      <c r="N57" s="210">
        <v>14</v>
      </c>
      <c r="O57" s="209">
        <v>18</v>
      </c>
      <c r="P57" s="210">
        <v>18</v>
      </c>
      <c r="Q57" s="209">
        <v>6</v>
      </c>
      <c r="R57" s="210">
        <v>8</v>
      </c>
      <c r="S57" s="209">
        <v>8</v>
      </c>
      <c r="T57" s="210">
        <v>8</v>
      </c>
      <c r="U57" s="209">
        <v>7</v>
      </c>
      <c r="V57" s="210">
        <v>8</v>
      </c>
      <c r="W57" s="209">
        <v>7</v>
      </c>
    </row>
    <row r="58" spans="1:23" ht="22.5">
      <c r="A58" s="231" t="s">
        <v>1504</v>
      </c>
      <c r="B58" s="243" t="str">
        <f>IF(ISERROR(VLOOKUP(A58,TABLES!$A$2:$B$10,2,0)),"",VLOOKUP(A58,TABLES!$A$2:$B$10,2,0))</f>
        <v>□</v>
      </c>
      <c r="C58" s="222"/>
      <c r="D58" s="222"/>
      <c r="E58" s="176" t="s">
        <v>94</v>
      </c>
      <c r="F58" s="176" t="s">
        <v>95</v>
      </c>
      <c r="G58" s="251" t="s">
        <v>5188</v>
      </c>
      <c r="H58" s="252"/>
      <c r="I58" s="251" t="str">
        <f>IF(G58&lt;&gt;"",IF(H58&lt;&gt;"",G58&amp;" ; "&amp;IFERROR(IF(SEARCH(" ; ",G58)&gt;0,SUBSTITUTE(G58," ; ","_N ; ")&amp;"_N"),IFERROR(IF(SEARCH(" ;",G58)&gt;0,SUBSTITUTE(G58," ;","_N  ; ")&amp;"_N"),IFERROR(IF(SEARCH(";",G58)&gt;0,SUBSTITUTE(G58,";","_N  ; ")&amp;"_N"),G58&amp;"_N"))),G58),"")</f>
        <v>AQ_PATH_T_Parkinson</v>
      </c>
      <c r="J58" s="219" t="s">
        <v>5146</v>
      </c>
      <c r="K58" s="209">
        <v>4</v>
      </c>
      <c r="L58" s="210">
        <v>5</v>
      </c>
      <c r="M58" s="209">
        <v>5</v>
      </c>
      <c r="N58" s="210">
        <v>14</v>
      </c>
      <c r="O58" s="209">
        <v>18</v>
      </c>
      <c r="P58" s="210">
        <v>18</v>
      </c>
      <c r="Q58" s="209">
        <v>6</v>
      </c>
      <c r="R58" s="210">
        <v>8</v>
      </c>
      <c r="S58" s="209">
        <v>8</v>
      </c>
      <c r="T58" s="210">
        <v>8</v>
      </c>
      <c r="U58" s="209">
        <v>7</v>
      </c>
      <c r="V58" s="210">
        <v>8</v>
      </c>
      <c r="W58" s="209">
        <v>7</v>
      </c>
    </row>
    <row r="59" spans="1:23" ht="22.5">
      <c r="A59" s="231" t="s">
        <v>1504</v>
      </c>
      <c r="B59" s="243" t="str">
        <f>IF(ISERROR(VLOOKUP(A59,TABLES!$A$2:$B$10,2,0)),"",VLOOKUP(A59,TABLES!$A$2:$B$10,2,0))</f>
        <v>□</v>
      </c>
      <c r="C59" s="222"/>
      <c r="D59" s="222"/>
      <c r="E59" s="176" t="s">
        <v>96</v>
      </c>
      <c r="F59" s="176" t="s">
        <v>97</v>
      </c>
      <c r="G59" s="251" t="s">
        <v>5189</v>
      </c>
      <c r="H59" s="252"/>
      <c r="I59" s="251" t="str">
        <f>IF(G59&lt;&gt;"",IF(H59&lt;&gt;"",G59&amp;" ; "&amp;IFERROR(IF(SEARCH(" ; ",G59)&gt;0,SUBSTITUTE(G59," ; ","_N ; ")&amp;"_N"),IFERROR(IF(SEARCH(" ;",G59)&gt;0,SUBSTITUTE(G59," ;","_N  ; ")&amp;"_N"),IFERROR(IF(SEARCH(";",G59)&gt;0,SUBSTITUTE(G59,";","_N  ; ")&amp;"_N"),G59&amp;"_N"))),G59),"")</f>
        <v>AQ_PATH_T_Alzheimer</v>
      </c>
      <c r="J59" s="219" t="s">
        <v>5146</v>
      </c>
      <c r="K59" s="209">
        <v>4</v>
      </c>
      <c r="L59" s="210">
        <v>5</v>
      </c>
      <c r="M59" s="209">
        <v>5</v>
      </c>
      <c r="N59" s="210">
        <v>14</v>
      </c>
      <c r="O59" s="209">
        <v>18</v>
      </c>
      <c r="P59" s="210">
        <v>18</v>
      </c>
      <c r="Q59" s="209">
        <v>6</v>
      </c>
      <c r="R59" s="210">
        <v>8</v>
      </c>
      <c r="S59" s="209">
        <v>8</v>
      </c>
      <c r="T59" s="210">
        <v>8</v>
      </c>
      <c r="U59" s="209">
        <v>7</v>
      </c>
      <c r="V59" s="210">
        <v>8</v>
      </c>
      <c r="W59" s="209">
        <v>7</v>
      </c>
    </row>
    <row r="60" spans="1:23" ht="56.25">
      <c r="A60" s="231" t="s">
        <v>1505</v>
      </c>
      <c r="B60" s="243" t="str">
        <f>IF(ISERROR(VLOOKUP(A60,TABLES!$A$2:$B$10,2,0)),"",VLOOKUP(A60,TABLES!$A$2:$B$10,2,0))</f>
        <v>■</v>
      </c>
      <c r="C60" s="222"/>
      <c r="D60" s="222"/>
      <c r="E60" s="175" t="s">
        <v>1533</v>
      </c>
      <c r="F60" s="175" t="s">
        <v>1534</v>
      </c>
      <c r="G60" s="251" t="s">
        <v>5190</v>
      </c>
      <c r="H60" s="252"/>
      <c r="I60" s="251" t="str">
        <f t="shared" si="1"/>
        <v>AQ_PATH_T_Cancer; AQ_PATH_T_KAcolon ; AQ_PATH_T_KAcol ; AQ_PATH_T_KAmelan ; AQ_PATH_T_KAthyro ; AQ_PATH_T_KAcervea ; AQ_PATH_T_KApoumon ; AQ_PATH_T_KAuterus ; AQ_PATH_T_KAvessie ; AQ_PATH_T_KAestom ; AQ_PATH_T_KAleucem ; AQ_PATH_T_KAprostat ; AQ_PATH_T_KAtestic ; AQ_PATH_T_KApancre ; AQ_PATH_T_KAlympho ; AQ_PATH_T_KAsein ; AQ_PATH_T_KAos ; AQ_PATH_T_KArein ; AQ_PATH_T_KAfoie ; AQ_PATH_T_KAautre</v>
      </c>
      <c r="J60" s="219" t="s">
        <v>5146</v>
      </c>
      <c r="K60" s="209">
        <v>4</v>
      </c>
      <c r="L60" s="210">
        <v>5</v>
      </c>
      <c r="M60" s="209">
        <v>5</v>
      </c>
      <c r="N60" s="210">
        <v>14</v>
      </c>
      <c r="O60" s="209">
        <v>18</v>
      </c>
      <c r="P60" s="210">
        <v>18</v>
      </c>
      <c r="Q60" s="209">
        <v>6</v>
      </c>
      <c r="R60" s="210">
        <v>8</v>
      </c>
      <c r="S60" s="209">
        <v>8</v>
      </c>
      <c r="T60" s="210">
        <v>8</v>
      </c>
      <c r="U60" s="209">
        <v>7</v>
      </c>
      <c r="V60" s="210">
        <v>8</v>
      </c>
      <c r="W60" s="209">
        <v>7</v>
      </c>
    </row>
    <row r="61" spans="1:23" ht="22.5">
      <c r="A61" s="231" t="s">
        <v>1505</v>
      </c>
      <c r="B61" s="243" t="str">
        <f>IF(ISERROR(VLOOKUP(A61,TABLES!$A$2:$B$10,2,0)),"",VLOOKUP(A61,TABLES!$A$2:$B$10,2,0))</f>
        <v>■</v>
      </c>
      <c r="C61" s="32" t="str">
        <f>IF(OR(C62="x",C63="x",C64="x",C65="x",C66="x",C67="x"),"x","Sélection ci-dessous")</f>
        <v>Sélection ci-dessous</v>
      </c>
      <c r="D61" s="32" t="str">
        <f>IF(OR(D62="x",D63="x",D64="x",D65="x",D66="x",D67="x"),"x","Select items here under")</f>
        <v>Select items here under</v>
      </c>
      <c r="E61" s="175" t="s">
        <v>849</v>
      </c>
      <c r="F61" s="175" t="s">
        <v>915</v>
      </c>
      <c r="G61" s="251"/>
      <c r="H61" s="252"/>
      <c r="I61" s="251" t="str">
        <f t="shared" si="1"/>
        <v/>
      </c>
      <c r="J61" s="219"/>
      <c r="K61" s="209">
        <v>4</v>
      </c>
      <c r="L61" s="210">
        <v>5</v>
      </c>
      <c r="M61" s="209">
        <v>5</v>
      </c>
      <c r="N61" s="210">
        <v>14</v>
      </c>
      <c r="O61" s="209">
        <v>18</v>
      </c>
      <c r="P61" s="210">
        <v>18</v>
      </c>
      <c r="Q61" s="209">
        <v>6</v>
      </c>
      <c r="R61" s="210">
        <v>8</v>
      </c>
      <c r="S61" s="209">
        <v>8</v>
      </c>
      <c r="T61" s="210">
        <v>8</v>
      </c>
      <c r="U61" s="209">
        <v>7</v>
      </c>
      <c r="V61" s="210">
        <v>8</v>
      </c>
      <c r="W61" s="209">
        <v>7</v>
      </c>
    </row>
    <row r="62" spans="1:23" ht="22.5">
      <c r="A62" s="231" t="s">
        <v>1504</v>
      </c>
      <c r="B62" s="243" t="str">
        <f>IF(ISERROR(VLOOKUP(A62,TABLES!$A$2:$B$10,2,0)),"",VLOOKUP(A62,TABLES!$A$2:$B$10,2,0))</f>
        <v>□</v>
      </c>
      <c r="C62" s="222"/>
      <c r="D62" s="222"/>
      <c r="E62" s="176" t="s">
        <v>98</v>
      </c>
      <c r="F62" s="176" t="s">
        <v>99</v>
      </c>
      <c r="G62" s="251" t="s">
        <v>5191</v>
      </c>
      <c r="H62" s="252"/>
      <c r="I62" s="251" t="str">
        <f t="shared" si="1"/>
        <v>AQ_PATH_T_ApneesSommeil</v>
      </c>
      <c r="J62" s="219" t="s">
        <v>5146</v>
      </c>
      <c r="K62" s="209">
        <v>4</v>
      </c>
      <c r="L62" s="210">
        <v>5</v>
      </c>
      <c r="M62" s="209">
        <v>5</v>
      </c>
      <c r="N62" s="210">
        <v>14</v>
      </c>
      <c r="O62" s="209">
        <v>18</v>
      </c>
      <c r="P62" s="210">
        <v>18</v>
      </c>
      <c r="Q62" s="209">
        <v>6</v>
      </c>
      <c r="R62" s="210">
        <v>8</v>
      </c>
      <c r="S62" s="209">
        <v>8</v>
      </c>
      <c r="T62" s="210">
        <v>8</v>
      </c>
      <c r="U62" s="209">
        <v>7</v>
      </c>
      <c r="V62" s="210">
        <v>8</v>
      </c>
      <c r="W62" s="209">
        <v>7</v>
      </c>
    </row>
    <row r="63" spans="1:23" ht="22.5">
      <c r="A63" s="231" t="s">
        <v>1504</v>
      </c>
      <c r="B63" s="243" t="str">
        <f>IF(ISERROR(VLOOKUP(A63,TABLES!$A$2:$B$10,2,0)),"",VLOOKUP(A63,TABLES!$A$2:$B$10,2,0))</f>
        <v>□</v>
      </c>
      <c r="C63" s="222"/>
      <c r="D63" s="222"/>
      <c r="E63" s="176" t="s">
        <v>100</v>
      </c>
      <c r="F63" s="176" t="s">
        <v>4269</v>
      </c>
      <c r="G63" s="251" t="s">
        <v>5192</v>
      </c>
      <c r="H63" s="252"/>
      <c r="I63" s="251" t="str">
        <f t="shared" si="1"/>
        <v>AQ_PATH_T_SymptomesAllergiques; AQ_PATH_T_SympAllergAutres</v>
      </c>
      <c r="J63" s="219" t="s">
        <v>5146</v>
      </c>
      <c r="K63" s="209">
        <v>4</v>
      </c>
      <c r="L63" s="210"/>
      <c r="M63" s="209"/>
      <c r="N63" s="230"/>
      <c r="O63" s="209"/>
      <c r="P63" s="210"/>
      <c r="Q63" s="209"/>
      <c r="R63" s="210"/>
      <c r="S63" s="209"/>
      <c r="T63" s="210"/>
      <c r="U63" s="209"/>
      <c r="V63" s="210">
        <v>8</v>
      </c>
      <c r="W63" s="209"/>
    </row>
    <row r="64" spans="1:23" ht="22.5">
      <c r="A64" s="231" t="s">
        <v>1504</v>
      </c>
      <c r="B64" s="243" t="str">
        <f>IF(ISERROR(VLOOKUP(A64,TABLES!$A$2:$B$10,2,0)),"",VLOOKUP(A64,TABLES!$A$2:$B$10,2,0))</f>
        <v>□</v>
      </c>
      <c r="C64" s="222"/>
      <c r="D64" s="222"/>
      <c r="E64" s="176" t="s">
        <v>101</v>
      </c>
      <c r="F64" s="176" t="s">
        <v>646</v>
      </c>
      <c r="G64" s="251" t="s">
        <v>5193</v>
      </c>
      <c r="H64" s="252"/>
      <c r="I64" s="251" t="str">
        <f t="shared" si="1"/>
        <v>AQ_PATH_T_RhumeRhinite</v>
      </c>
      <c r="J64" s="219" t="s">
        <v>5146</v>
      </c>
      <c r="K64" s="209"/>
      <c r="L64" s="210">
        <v>5</v>
      </c>
      <c r="M64" s="209">
        <v>5</v>
      </c>
      <c r="N64" s="210">
        <v>14</v>
      </c>
      <c r="O64" s="209">
        <v>18</v>
      </c>
      <c r="P64" s="210">
        <v>18</v>
      </c>
      <c r="Q64" s="209">
        <v>6</v>
      </c>
      <c r="R64" s="210">
        <v>8</v>
      </c>
      <c r="S64" s="209">
        <v>8</v>
      </c>
      <c r="T64" s="210">
        <v>8</v>
      </c>
      <c r="U64" s="209">
        <v>7</v>
      </c>
      <c r="V64" s="210">
        <v>8</v>
      </c>
      <c r="W64" s="209">
        <v>7</v>
      </c>
    </row>
    <row r="65" spans="1:23" ht="33.75">
      <c r="A65" s="231" t="s">
        <v>1504</v>
      </c>
      <c r="B65" s="243" t="str">
        <f>IF(ISERROR(VLOOKUP(A65,TABLES!$A$2:$B$10,2,0)),"",VLOOKUP(A65,TABLES!$A$2:$B$10,2,0))</f>
        <v>□</v>
      </c>
      <c r="C65" s="222"/>
      <c r="D65" s="222"/>
      <c r="E65" s="176" t="s">
        <v>1488</v>
      </c>
      <c r="F65" s="176" t="s">
        <v>4270</v>
      </c>
      <c r="G65" s="251" t="s">
        <v>5194</v>
      </c>
      <c r="H65" s="252"/>
      <c r="I65" s="251" t="str">
        <f t="shared" si="1"/>
        <v>AQ_PATH_T_SinusiteUrticaire</v>
      </c>
      <c r="J65" s="219" t="s">
        <v>5146</v>
      </c>
      <c r="K65" s="209"/>
      <c r="L65" s="210">
        <v>5</v>
      </c>
      <c r="M65" s="209">
        <v>5</v>
      </c>
      <c r="N65" s="210">
        <v>14</v>
      </c>
      <c r="O65" s="209">
        <v>18</v>
      </c>
      <c r="P65" s="210">
        <v>18</v>
      </c>
      <c r="Q65" s="209">
        <v>6</v>
      </c>
      <c r="R65" s="210">
        <v>8</v>
      </c>
      <c r="S65" s="209">
        <v>8</v>
      </c>
      <c r="T65" s="210">
        <v>8</v>
      </c>
      <c r="U65" s="209">
        <v>7</v>
      </c>
      <c r="V65" s="210">
        <v>8</v>
      </c>
      <c r="W65" s="209">
        <v>7</v>
      </c>
    </row>
    <row r="66" spans="1:23" ht="22.5">
      <c r="A66" s="231" t="s">
        <v>1504</v>
      </c>
      <c r="B66" s="243" t="str">
        <f>IF(ISERROR(VLOOKUP(A66,TABLES!$A$2:$B$10,2,0)),"",VLOOKUP(A66,TABLES!$A$2:$B$10,2,0))</f>
        <v>□</v>
      </c>
      <c r="C66" s="222"/>
      <c r="D66" s="222"/>
      <c r="E66" s="176" t="s">
        <v>102</v>
      </c>
      <c r="F66" s="176" t="s">
        <v>102</v>
      </c>
      <c r="G66" s="251" t="s">
        <v>5195</v>
      </c>
      <c r="H66" s="252"/>
      <c r="I66" s="251" t="str">
        <f t="shared" si="1"/>
        <v>AQ_PATH_T_Psoriasis</v>
      </c>
      <c r="J66" s="219" t="s">
        <v>5146</v>
      </c>
      <c r="K66" s="209">
        <v>4</v>
      </c>
      <c r="L66" s="210">
        <v>5</v>
      </c>
      <c r="M66" s="209">
        <v>5</v>
      </c>
      <c r="N66" s="210">
        <v>14</v>
      </c>
      <c r="O66" s="209">
        <v>18</v>
      </c>
      <c r="P66" s="210">
        <v>18</v>
      </c>
      <c r="Q66" s="209">
        <v>6</v>
      </c>
      <c r="R66" s="210">
        <v>8</v>
      </c>
      <c r="S66" s="209">
        <v>8</v>
      </c>
      <c r="T66" s="210">
        <v>8</v>
      </c>
      <c r="U66" s="209">
        <v>7</v>
      </c>
      <c r="V66" s="210">
        <v>8</v>
      </c>
      <c r="W66" s="209">
        <v>7</v>
      </c>
    </row>
    <row r="67" spans="1:23" ht="22.5">
      <c r="A67" s="231" t="s">
        <v>1504</v>
      </c>
      <c r="B67" s="243" t="str">
        <f>IF(ISERROR(VLOOKUP(A67,TABLES!$A$2:$B$10,2,0)),"",VLOOKUP(A67,TABLES!$A$2:$B$10,2,0))</f>
        <v>□</v>
      </c>
      <c r="C67" s="222"/>
      <c r="D67" s="222"/>
      <c r="E67" s="254" t="s">
        <v>1207</v>
      </c>
      <c r="F67" s="176" t="s">
        <v>1321</v>
      </c>
      <c r="G67" s="251" t="s">
        <v>5196</v>
      </c>
      <c r="H67" s="252"/>
      <c r="I67" s="251" t="str">
        <f t="shared" si="1"/>
        <v>AQ_PATH_T_PatPrec1;AQ_PATH_T_PatPrec2;AQ_PATH_T_PatPrec3</v>
      </c>
      <c r="J67" s="219" t="s">
        <v>5146</v>
      </c>
      <c r="K67" s="209">
        <v>4</v>
      </c>
      <c r="L67" s="210">
        <v>5</v>
      </c>
      <c r="M67" s="209">
        <v>5</v>
      </c>
      <c r="N67" s="210">
        <v>14</v>
      </c>
      <c r="O67" s="209">
        <v>18</v>
      </c>
      <c r="P67" s="210">
        <v>18</v>
      </c>
      <c r="Q67" s="209">
        <v>6</v>
      </c>
      <c r="R67" s="210">
        <v>8</v>
      </c>
      <c r="S67" s="209">
        <v>8</v>
      </c>
      <c r="T67" s="210">
        <v>8</v>
      </c>
      <c r="U67" s="209">
        <v>7</v>
      </c>
      <c r="V67" s="210">
        <v>8</v>
      </c>
      <c r="W67" s="209">
        <v>7</v>
      </c>
    </row>
    <row r="68" spans="1:23">
      <c r="A68" s="231" t="s">
        <v>1507</v>
      </c>
      <c r="B68" s="243" t="str">
        <f>IF(ISERROR(VLOOKUP(A68,TABLES!$A$2:$B$10,2,0)),"",VLOOKUP(A68,TABLES!$A$2:$B$10,2,0))</f>
        <v>▐</v>
      </c>
      <c r="C68" s="232" t="str">
        <f>IF(C69="x","z","")</f>
        <v/>
      </c>
      <c r="D68" s="232" t="str">
        <f>IF(D69="x","z","")</f>
        <v/>
      </c>
      <c r="E68" s="173" t="s">
        <v>2969</v>
      </c>
      <c r="F68" s="174" t="s">
        <v>2971</v>
      </c>
      <c r="G68" s="213"/>
      <c r="H68" s="213"/>
      <c r="I68" s="213"/>
      <c r="J68" s="213"/>
      <c r="K68" s="207"/>
      <c r="L68" s="214" t="s">
        <v>222</v>
      </c>
      <c r="M68" s="207" t="s">
        <v>222</v>
      </c>
      <c r="N68" s="214" t="s">
        <v>222</v>
      </c>
      <c r="O68" s="207" t="s">
        <v>222</v>
      </c>
      <c r="P68" s="214" t="s">
        <v>222</v>
      </c>
      <c r="Q68" s="207" t="s">
        <v>222</v>
      </c>
      <c r="R68" s="214" t="s">
        <v>222</v>
      </c>
      <c r="S68" s="207" t="s">
        <v>222</v>
      </c>
      <c r="T68" s="214" t="s">
        <v>222</v>
      </c>
      <c r="U68" s="207"/>
      <c r="V68" s="214"/>
      <c r="W68" s="207"/>
    </row>
    <row r="69" spans="1:23" ht="22.5">
      <c r="A69" s="231" t="s">
        <v>1505</v>
      </c>
      <c r="B69" s="243" t="str">
        <f>IF(ISERROR(VLOOKUP(A69,TABLES!$A$2:$B$10,2,0)),"",VLOOKUP(A69,TABLES!$A$2:$B$10,2,0))</f>
        <v>■</v>
      </c>
      <c r="C69" s="32" t="str">
        <f>IF(OR(C70="x",C72="x",C74="x",C76="x"),"x","Sélection ci-dessous")</f>
        <v>Sélection ci-dessous</v>
      </c>
      <c r="D69" s="32" t="str">
        <f>IF(OR(D70="x",D72="x",D74="x",D76="x"),"x","Select items here under")</f>
        <v>Select items here under</v>
      </c>
      <c r="E69" s="183" t="s">
        <v>15</v>
      </c>
      <c r="F69" s="183" t="s">
        <v>389</v>
      </c>
      <c r="I69" s="235" t="str">
        <f t="shared" ref="I69:I103" si="3">IF(G69&lt;&gt;"",IF(H69&lt;&gt;"",G69&amp;" ; "&amp;IFERROR(IF(SEARCH(" ; ",G69)&gt;0,SUBSTITUTE(G69," ; ","_N ; ")&amp;"_N"),IFERROR(IF(SEARCH(" ;",G69)&gt;0,SUBSTITUTE(G69," ;","_N  ; ")&amp;"_N"),IFERROR(IF(SEARCH(";",G69)&gt;0,SUBSTITUTE(G69,";","_N  ; ")&amp;"_N"),G69&amp;"_N"))),G69),"")</f>
        <v/>
      </c>
      <c r="J69" s="219"/>
      <c r="K69" s="209"/>
      <c r="L69" s="210">
        <v>4</v>
      </c>
      <c r="M69" s="209">
        <v>7</v>
      </c>
      <c r="N69" s="210">
        <v>4</v>
      </c>
      <c r="O69" s="209">
        <v>15</v>
      </c>
      <c r="P69" s="210">
        <v>15</v>
      </c>
      <c r="Q69" s="209"/>
      <c r="R69" s="210"/>
      <c r="S69" s="209"/>
      <c r="T69" s="210"/>
      <c r="U69" s="209"/>
      <c r="V69" s="210"/>
      <c r="W69" s="209"/>
    </row>
    <row r="70" spans="1:23" ht="22.5">
      <c r="A70" s="231" t="s">
        <v>1504</v>
      </c>
      <c r="B70" s="243" t="str">
        <f>IF(ISERROR(VLOOKUP(A70,TABLES!$A$2:$B$10,2,0)),"",VLOOKUP(A70,TABLES!$A$2:$B$10,2,0))</f>
        <v>□</v>
      </c>
      <c r="C70" s="208"/>
      <c r="D70" s="208"/>
      <c r="E70" s="254" t="s">
        <v>1436</v>
      </c>
      <c r="F70" s="254" t="s">
        <v>1620</v>
      </c>
      <c r="G70" s="251" t="s">
        <v>16</v>
      </c>
      <c r="H70" s="252" t="s">
        <v>222</v>
      </c>
      <c r="I70" s="251" t="str">
        <f t="shared" si="3"/>
        <v>AQ_SANTE_Sf12Thorac ; AQ_SANTE_Sf12Thorac_N</v>
      </c>
      <c r="J70" s="219" t="s">
        <v>9</v>
      </c>
      <c r="K70" s="209"/>
      <c r="L70" s="210">
        <v>4</v>
      </c>
      <c r="M70" s="209">
        <v>7</v>
      </c>
      <c r="N70" s="210">
        <v>4</v>
      </c>
      <c r="O70" s="209">
        <v>15</v>
      </c>
      <c r="P70" s="210">
        <v>15</v>
      </c>
      <c r="Q70" s="209"/>
      <c r="R70" s="210"/>
      <c r="S70" s="209"/>
      <c r="T70" s="210"/>
      <c r="U70" s="209"/>
      <c r="V70" s="210"/>
      <c r="W70" s="209"/>
    </row>
    <row r="71" spans="1:23" ht="22.5">
      <c r="A71" s="231" t="s">
        <v>1509</v>
      </c>
      <c r="B71" s="243" t="str">
        <f>IF(ISERROR(VLOOKUP(A71,TABLES!$A$2:$B$10,2,0)),"",VLOOKUP(A71,TABLES!$A$2:$B$10,2,0))</f>
        <v>▫</v>
      </c>
      <c r="C71" s="234" t="str">
        <f>IF(C70="x","x","")</f>
        <v/>
      </c>
      <c r="D71" s="234" t="str">
        <f>IF(D70="x","x","")</f>
        <v/>
      </c>
      <c r="E71" s="176" t="s">
        <v>1182</v>
      </c>
      <c r="F71" s="176" t="s">
        <v>1183</v>
      </c>
      <c r="G71" s="251" t="s">
        <v>17</v>
      </c>
      <c r="H71" s="252" t="s">
        <v>222</v>
      </c>
      <c r="I71" s="251" t="str">
        <f t="shared" si="3"/>
        <v>AQ_SANTE_Sf12ThoQd ; AQ_SANTE_Sf12ThoQd_N</v>
      </c>
      <c r="J71" s="219" t="s">
        <v>9</v>
      </c>
      <c r="K71" s="209"/>
      <c r="L71" s="210">
        <v>4</v>
      </c>
      <c r="M71" s="209">
        <v>7</v>
      </c>
      <c r="N71" s="210">
        <v>4</v>
      </c>
      <c r="O71" s="209">
        <v>15</v>
      </c>
      <c r="P71" s="210">
        <v>15</v>
      </c>
      <c r="Q71" s="209"/>
      <c r="R71" s="210"/>
      <c r="S71" s="209"/>
      <c r="T71" s="210"/>
      <c r="U71" s="209"/>
      <c r="V71" s="210"/>
      <c r="W71" s="209"/>
    </row>
    <row r="72" spans="1:23" ht="22.5">
      <c r="A72" s="231" t="s">
        <v>1504</v>
      </c>
      <c r="B72" s="243" t="str">
        <f>IF(ISERROR(VLOOKUP(A72,TABLES!$A$2:$B$10,2,0)),"",VLOOKUP(A72,TABLES!$A$2:$B$10,2,0))</f>
        <v>□</v>
      </c>
      <c r="C72" s="208"/>
      <c r="D72" s="208"/>
      <c r="E72" s="255" t="s">
        <v>1437</v>
      </c>
      <c r="F72" s="255" t="s">
        <v>1621</v>
      </c>
      <c r="G72" s="251" t="s">
        <v>18</v>
      </c>
      <c r="H72" s="252" t="s">
        <v>222</v>
      </c>
      <c r="I72" s="251" t="str">
        <f t="shared" si="3"/>
        <v>AQ_SANTE_Sf12Essouf ; AQ_SANTE_Sf12Essouf_N</v>
      </c>
      <c r="J72" s="219" t="s">
        <v>9</v>
      </c>
      <c r="K72" s="209"/>
      <c r="L72" s="210">
        <v>4</v>
      </c>
      <c r="M72" s="209">
        <v>7</v>
      </c>
      <c r="N72" s="210">
        <v>4</v>
      </c>
      <c r="O72" s="209">
        <v>15</v>
      </c>
      <c r="P72" s="210">
        <v>15</v>
      </c>
      <c r="Q72" s="209"/>
      <c r="R72" s="210"/>
      <c r="S72" s="209"/>
      <c r="T72" s="210"/>
      <c r="U72" s="209"/>
      <c r="V72" s="210"/>
      <c r="W72" s="209"/>
    </row>
    <row r="73" spans="1:23" ht="22.5">
      <c r="A73" s="231" t="s">
        <v>1509</v>
      </c>
      <c r="B73" s="243" t="str">
        <f>IF(ISERROR(VLOOKUP(A73,TABLES!$A$2:$B$10,2,0)),"",VLOOKUP(A73,TABLES!$A$2:$B$10,2,0))</f>
        <v>▫</v>
      </c>
      <c r="C73" s="234" t="str">
        <f>IF(C72="x","x","")</f>
        <v/>
      </c>
      <c r="D73" s="234" t="str">
        <f>IF(D72="x","x","")</f>
        <v/>
      </c>
      <c r="E73" s="185" t="s">
        <v>1182</v>
      </c>
      <c r="F73" s="185" t="s">
        <v>1183</v>
      </c>
      <c r="G73" s="251" t="s">
        <v>19</v>
      </c>
      <c r="H73" s="252" t="s">
        <v>222</v>
      </c>
      <c r="I73" s="251" t="str">
        <f t="shared" si="3"/>
        <v>AQ_SANTE_Sf12EssQd ; AQ_SANTE_Sf12EssQd_N</v>
      </c>
      <c r="J73" s="219" t="s">
        <v>9</v>
      </c>
      <c r="K73" s="209"/>
      <c r="L73" s="210">
        <v>4</v>
      </c>
      <c r="M73" s="209">
        <v>7</v>
      </c>
      <c r="N73" s="210">
        <v>4</v>
      </c>
      <c r="O73" s="209">
        <v>15</v>
      </c>
      <c r="P73" s="210">
        <v>15</v>
      </c>
      <c r="Q73" s="209"/>
      <c r="R73" s="210"/>
      <c r="S73" s="209"/>
      <c r="T73" s="210"/>
      <c r="U73" s="209"/>
      <c r="V73" s="210"/>
      <c r="W73" s="209"/>
    </row>
    <row r="74" spans="1:23" ht="22.5">
      <c r="A74" s="231" t="s">
        <v>1504</v>
      </c>
      <c r="B74" s="243" t="str">
        <f>IF(ISERROR(VLOOKUP(A74,TABLES!$A$2:$B$10,2,0)),"",VLOOKUP(A74,TABLES!$A$2:$B$10,2,0))</f>
        <v>□</v>
      </c>
      <c r="C74" s="208"/>
      <c r="D74" s="208"/>
      <c r="E74" s="254" t="s">
        <v>1438</v>
      </c>
      <c r="F74" s="254" t="s">
        <v>1622</v>
      </c>
      <c r="G74" s="251" t="s">
        <v>20</v>
      </c>
      <c r="H74" s="252" t="s">
        <v>222</v>
      </c>
      <c r="I74" s="251" t="str">
        <f t="shared" si="3"/>
        <v>AQ_SANTE_Sf12Perte ; AQ_SANTE_Sf12Perte_N</v>
      </c>
      <c r="J74" s="219" t="s">
        <v>9</v>
      </c>
      <c r="K74" s="209"/>
      <c r="L74" s="210">
        <v>4</v>
      </c>
      <c r="M74" s="209">
        <v>7</v>
      </c>
      <c r="N74" s="210">
        <v>5</v>
      </c>
      <c r="O74" s="209">
        <v>15</v>
      </c>
      <c r="P74" s="210">
        <v>15</v>
      </c>
      <c r="Q74" s="209"/>
      <c r="R74" s="210"/>
      <c r="S74" s="209"/>
      <c r="T74" s="210"/>
      <c r="U74" s="209"/>
      <c r="V74" s="210"/>
      <c r="W74" s="209"/>
    </row>
    <row r="75" spans="1:23" ht="22.5">
      <c r="A75" s="231" t="s">
        <v>1509</v>
      </c>
      <c r="B75" s="243" t="str">
        <f>IF(ISERROR(VLOOKUP(A75,TABLES!$A$2:$B$10,2,0)),"",VLOOKUP(A75,TABLES!$A$2:$B$10,2,0))</f>
        <v>▫</v>
      </c>
      <c r="C75" s="234" t="str">
        <f>IF(C74="x","x","")</f>
        <v/>
      </c>
      <c r="D75" s="234" t="str">
        <f>IF(D74="x","x","")</f>
        <v/>
      </c>
      <c r="E75" s="176" t="s">
        <v>1182</v>
      </c>
      <c r="F75" s="176" t="s">
        <v>1183</v>
      </c>
      <c r="G75" s="251" t="s">
        <v>21</v>
      </c>
      <c r="H75" s="252" t="s">
        <v>222</v>
      </c>
      <c r="I75" s="251" t="str">
        <f t="shared" si="3"/>
        <v>AQ_SANTE_Sf12PerQd ; AQ_SANTE_Sf12PerQd_N</v>
      </c>
      <c r="J75" s="219" t="s">
        <v>9</v>
      </c>
      <c r="K75" s="209"/>
      <c r="L75" s="210">
        <v>4</v>
      </c>
      <c r="M75" s="209">
        <v>7</v>
      </c>
      <c r="N75" s="210">
        <v>4</v>
      </c>
      <c r="O75" s="209">
        <v>15</v>
      </c>
      <c r="P75" s="210">
        <v>15</v>
      </c>
      <c r="Q75" s="209"/>
      <c r="R75" s="210"/>
      <c r="S75" s="209"/>
      <c r="T75" s="210"/>
      <c r="U75" s="209"/>
      <c r="V75" s="210"/>
      <c r="W75" s="209"/>
    </row>
    <row r="76" spans="1:23" ht="22.5">
      <c r="A76" s="231" t="s">
        <v>1504</v>
      </c>
      <c r="B76" s="243" t="str">
        <f>IF(ISERROR(VLOOKUP(A76,TABLES!$A$2:$B$10,2,0)),"",VLOOKUP(A76,TABLES!$A$2:$B$10,2,0))</f>
        <v>□</v>
      </c>
      <c r="C76" s="208"/>
      <c r="D76" s="208"/>
      <c r="E76" s="254" t="s">
        <v>1439</v>
      </c>
      <c r="F76" s="254" t="s">
        <v>1623</v>
      </c>
      <c r="G76" s="251" t="s">
        <v>22</v>
      </c>
      <c r="H76" s="252" t="s">
        <v>222</v>
      </c>
      <c r="I76" s="251" t="str">
        <f t="shared" si="3"/>
        <v>AQ_SANTE_Sf12Vertig ; AQ_SANTE_Sf12Vertig_N</v>
      </c>
      <c r="J76" s="219" t="s">
        <v>9</v>
      </c>
      <c r="K76" s="209"/>
      <c r="L76" s="210">
        <v>4</v>
      </c>
      <c r="M76" s="209">
        <v>7</v>
      </c>
      <c r="N76" s="210">
        <v>4</v>
      </c>
      <c r="O76" s="209">
        <v>15</v>
      </c>
      <c r="P76" s="210">
        <v>15</v>
      </c>
      <c r="Q76" s="209"/>
      <c r="R76" s="210"/>
      <c r="S76" s="209"/>
      <c r="T76" s="210"/>
      <c r="U76" s="209"/>
      <c r="V76" s="210"/>
      <c r="W76" s="209"/>
    </row>
    <row r="77" spans="1:23" ht="22.5">
      <c r="A77" s="231" t="s">
        <v>1509</v>
      </c>
      <c r="B77" s="243" t="str">
        <f>IF(ISERROR(VLOOKUP(A77,TABLES!$A$2:$B$10,2,0)),"",VLOOKUP(A77,TABLES!$A$2:$B$10,2,0))</f>
        <v>▫</v>
      </c>
      <c r="C77" s="234" t="str">
        <f>IF(C76="x","x","")</f>
        <v/>
      </c>
      <c r="D77" s="234" t="str">
        <f>IF(D76="x","x","")</f>
        <v/>
      </c>
      <c r="E77" s="176" t="s">
        <v>1182</v>
      </c>
      <c r="F77" s="176" t="s">
        <v>1183</v>
      </c>
      <c r="G77" s="251" t="s">
        <v>23</v>
      </c>
      <c r="H77" s="252" t="s">
        <v>222</v>
      </c>
      <c r="I77" s="251" t="str">
        <f t="shared" si="3"/>
        <v>AQ_SANTE_Sf12VerQd ; AQ_SANTE_Sf12VerQd_N</v>
      </c>
      <c r="J77" s="219" t="s">
        <v>9</v>
      </c>
      <c r="K77" s="209"/>
      <c r="L77" s="210">
        <v>4</v>
      </c>
      <c r="M77" s="209">
        <v>7</v>
      </c>
      <c r="N77" s="210">
        <v>4</v>
      </c>
      <c r="O77" s="209">
        <v>15</v>
      </c>
      <c r="P77" s="210">
        <v>15</v>
      </c>
      <c r="Q77" s="209"/>
      <c r="R77" s="210"/>
      <c r="S77" s="209"/>
      <c r="T77" s="210"/>
      <c r="U77" s="209"/>
      <c r="V77" s="210"/>
      <c r="W77" s="209"/>
    </row>
    <row r="78" spans="1:23" ht="22.5">
      <c r="A78" s="231" t="s">
        <v>1505</v>
      </c>
      <c r="B78" s="243" t="str">
        <f>IF(ISERROR(VLOOKUP(A78,TABLES!$A$2:$B$10,2,0)),"",VLOOKUP(A78,TABLES!$A$2:$B$10,2,0))</f>
        <v>■</v>
      </c>
      <c r="C78" s="208"/>
      <c r="D78" s="208"/>
      <c r="E78" s="183" t="s">
        <v>1529</v>
      </c>
      <c r="F78" s="183" t="s">
        <v>1530</v>
      </c>
      <c r="G78" s="251" t="s">
        <v>288</v>
      </c>
      <c r="H78" s="252" t="s">
        <v>222</v>
      </c>
      <c r="I78" s="251" t="str">
        <f t="shared" si="3"/>
        <v>AQ_SANTE_SoufCoeur ; AQ_SANTE_SoufCoeur_N</v>
      </c>
      <c r="J78" s="219" t="s">
        <v>9</v>
      </c>
      <c r="K78" s="209"/>
      <c r="L78" s="210"/>
      <c r="M78" s="209"/>
      <c r="N78" s="210">
        <v>5</v>
      </c>
      <c r="O78" s="209">
        <v>16</v>
      </c>
      <c r="P78" s="210">
        <v>16</v>
      </c>
      <c r="Q78" s="209">
        <v>4</v>
      </c>
      <c r="R78" s="210">
        <v>4</v>
      </c>
      <c r="S78" s="209">
        <v>4</v>
      </c>
      <c r="T78" s="210">
        <v>4</v>
      </c>
      <c r="U78" s="209"/>
      <c r="V78" s="210"/>
      <c r="W78" s="209"/>
    </row>
    <row r="79" spans="1:23" ht="22.5">
      <c r="A79" s="231" t="s">
        <v>1508</v>
      </c>
      <c r="B79" s="243" t="str">
        <f>IF(ISERROR(VLOOKUP(A79,TABLES!$A$2:$B$10,2,0)),"",VLOOKUP(A79,TABLES!$A$2:$B$10,2,0))</f>
        <v>□</v>
      </c>
      <c r="C79" s="234" t="str">
        <f>IF(C78="x","x","")</f>
        <v/>
      </c>
      <c r="D79" s="234" t="str">
        <f>IF(D78="x","x","")</f>
        <v/>
      </c>
      <c r="E79" s="176" t="s">
        <v>655</v>
      </c>
      <c r="F79" s="176" t="s">
        <v>658</v>
      </c>
      <c r="G79" s="251" t="s">
        <v>289</v>
      </c>
      <c r="H79" s="252" t="s">
        <v>222</v>
      </c>
      <c r="I79" s="251" t="str">
        <f t="shared" si="3"/>
        <v>AQ_SANTE_SoufCoeur12M ; AQ_SANTE_SoufCoeur12M_N</v>
      </c>
      <c r="J79" s="219" t="s">
        <v>9</v>
      </c>
      <c r="K79" s="209"/>
      <c r="L79" s="210"/>
      <c r="M79" s="209"/>
      <c r="N79" s="210">
        <v>5</v>
      </c>
      <c r="O79" s="209">
        <v>16</v>
      </c>
      <c r="P79" s="210">
        <v>16</v>
      </c>
      <c r="Q79" s="209">
        <v>4</v>
      </c>
      <c r="R79" s="210">
        <v>4</v>
      </c>
      <c r="S79" s="209">
        <v>4</v>
      </c>
      <c r="T79" s="210">
        <v>4</v>
      </c>
      <c r="U79" s="209"/>
      <c r="V79" s="210"/>
      <c r="W79" s="209"/>
    </row>
    <row r="80" spans="1:23" ht="45">
      <c r="A80" s="231" t="s">
        <v>1505</v>
      </c>
      <c r="B80" s="243" t="str">
        <f>IF(ISERROR(VLOOKUP(A80,TABLES!$A$2:$B$10,2,0)),"",VLOOKUP(A80,TABLES!$A$2:$B$10,2,0))</f>
        <v>■</v>
      </c>
      <c r="C80" s="222"/>
      <c r="D80" s="222"/>
      <c r="E80" s="183" t="s">
        <v>1531</v>
      </c>
      <c r="F80" s="175" t="s">
        <v>1532</v>
      </c>
      <c r="G80" s="251" t="s">
        <v>290</v>
      </c>
      <c r="H80" s="252" t="s">
        <v>222</v>
      </c>
      <c r="I80" s="251" t="str">
        <f t="shared" si="3"/>
        <v>AQ_SANTE_HospCoeur ; AQ_SANTE_HospCoeur_N</v>
      </c>
      <c r="J80" s="219" t="s">
        <v>9</v>
      </c>
      <c r="K80" s="209"/>
      <c r="L80" s="210"/>
      <c r="M80" s="209"/>
      <c r="N80" s="210">
        <v>6</v>
      </c>
      <c r="O80" s="209">
        <v>17</v>
      </c>
      <c r="P80" s="210">
        <v>17</v>
      </c>
      <c r="Q80" s="209">
        <v>5</v>
      </c>
      <c r="R80" s="210">
        <v>5</v>
      </c>
      <c r="S80" s="209">
        <v>5</v>
      </c>
      <c r="T80" s="210">
        <v>5</v>
      </c>
      <c r="U80" s="209"/>
      <c r="V80" s="210"/>
      <c r="W80" s="209"/>
    </row>
    <row r="81" spans="1:23">
      <c r="A81" s="248" t="s">
        <v>1507</v>
      </c>
      <c r="B81" s="243" t="str">
        <f>IF(ISERROR(VLOOKUP(A81,TABLES!$A$2:$B$10,2,0)),"",VLOOKUP(A81,TABLES!$A$2:$B$10,2,0))</f>
        <v>▐</v>
      </c>
      <c r="C81" s="256" t="str">
        <f>IF(COUNTIF(C82:C172,"x"),"z","")</f>
        <v/>
      </c>
      <c r="D81" s="256" t="str">
        <f>IF(COUNTIF(D82:D172,"x"),"z","")</f>
        <v/>
      </c>
      <c r="E81" s="173" t="s">
        <v>2970</v>
      </c>
      <c r="F81" s="174" t="s">
        <v>287</v>
      </c>
      <c r="G81" s="213"/>
      <c r="H81" s="213"/>
      <c r="I81" s="213" t="str">
        <f t="shared" si="3"/>
        <v/>
      </c>
      <c r="J81" s="213"/>
      <c r="K81" s="213" t="s">
        <v>222</v>
      </c>
      <c r="L81" s="213" t="s">
        <v>222</v>
      </c>
      <c r="M81" s="213"/>
      <c r="N81" s="214" t="s">
        <v>222</v>
      </c>
      <c r="O81" s="207"/>
      <c r="P81" s="214"/>
      <c r="Q81" s="207" t="s">
        <v>222</v>
      </c>
      <c r="R81" s="214"/>
      <c r="S81" s="207"/>
      <c r="T81" s="214" t="s">
        <v>222</v>
      </c>
      <c r="U81" s="207"/>
      <c r="V81" s="214"/>
      <c r="W81" s="207" t="s">
        <v>222</v>
      </c>
    </row>
    <row r="82" spans="1:23" ht="22.5">
      <c r="A82" s="231" t="s">
        <v>1505</v>
      </c>
      <c r="B82" s="243" t="str">
        <f>IF(ISERROR(VLOOKUP(A82,TABLES!$A$2:$B$10,2,0)),"",VLOOKUP(A82,TABLES!$A$2:$B$10,2,0))</f>
        <v>■</v>
      </c>
      <c r="C82" s="208"/>
      <c r="D82" s="208"/>
      <c r="E82" s="257" t="s">
        <v>1742</v>
      </c>
      <c r="F82" s="257" t="s">
        <v>2576</v>
      </c>
      <c r="G82" s="251" t="s">
        <v>665</v>
      </c>
      <c r="H82" s="252"/>
      <c r="I82" s="251" t="str">
        <f t="shared" si="3"/>
        <v>AQ_SOMMEIL_SemDurTranc_i ; AQ_SOMMEIL_HeurDormi_i</v>
      </c>
      <c r="J82" s="219" t="s">
        <v>180</v>
      </c>
      <c r="K82" s="209" t="s">
        <v>222</v>
      </c>
      <c r="L82" s="210" t="s">
        <v>222</v>
      </c>
      <c r="M82" s="229"/>
      <c r="N82" s="230" t="s">
        <v>222</v>
      </c>
      <c r="O82" s="229"/>
      <c r="P82" s="230"/>
      <c r="Q82" s="229"/>
      <c r="R82" s="230"/>
      <c r="S82" s="209"/>
      <c r="T82" s="230"/>
      <c r="U82" s="209"/>
      <c r="V82" s="230"/>
      <c r="W82" s="209"/>
    </row>
    <row r="83" spans="1:23" ht="22.5">
      <c r="A83" s="231" t="s">
        <v>1505</v>
      </c>
      <c r="B83" s="243" t="str">
        <f>IF(ISERROR(VLOOKUP(A83,TABLES!$A$2:$B$10,2,0)),"",VLOOKUP(A83,TABLES!$A$2:$B$10,2,0))</f>
        <v>■</v>
      </c>
      <c r="C83" s="23" t="str">
        <f>IF(OR(C84="x",C85="x",C86="x",C87="x"),"x","Sélection ci-dessous")</f>
        <v>Sélection ci-dessous</v>
      </c>
      <c r="D83" s="23" t="str">
        <f>IF(OR(D84="x",D85="x",D86="x",D87="x"),"x","Select items here under")</f>
        <v>Select items here under</v>
      </c>
      <c r="E83" s="175" t="s">
        <v>1225</v>
      </c>
      <c r="F83" s="175" t="s">
        <v>1338</v>
      </c>
      <c r="I83" s="235" t="str">
        <f t="shared" si="3"/>
        <v/>
      </c>
      <c r="J83" s="219"/>
      <c r="K83" s="209">
        <v>6</v>
      </c>
      <c r="L83" s="210">
        <v>9</v>
      </c>
      <c r="M83" s="209"/>
      <c r="N83" s="210">
        <v>15</v>
      </c>
      <c r="O83" s="209"/>
      <c r="P83" s="210"/>
      <c r="Q83" s="209"/>
      <c r="R83" s="210"/>
      <c r="S83" s="209"/>
      <c r="T83" s="210"/>
      <c r="U83" s="209"/>
      <c r="V83" s="210"/>
      <c r="W83" s="209"/>
    </row>
    <row r="84" spans="1:23" ht="22.5">
      <c r="A84" s="231" t="s">
        <v>1504</v>
      </c>
      <c r="B84" s="243" t="str">
        <f>IF(ISERROR(VLOOKUP(A84,TABLES!$A$2:$B$10,2,0)),"",VLOOKUP(A84,TABLES!$A$2:$B$10,2,0))</f>
        <v>□</v>
      </c>
      <c r="C84" s="208"/>
      <c r="D84" s="208"/>
      <c r="E84" s="177" t="s">
        <v>178</v>
      </c>
      <c r="F84" s="176" t="s">
        <v>399</v>
      </c>
      <c r="G84" s="251" t="s">
        <v>179</v>
      </c>
      <c r="H84" s="252" t="s">
        <v>222</v>
      </c>
      <c r="I84" s="251" t="str">
        <f t="shared" si="3"/>
        <v>AQ_SOMMEIL_MoisDiffEnd ; AQ_SOMMEIL_MoisDiffEnd_N</v>
      </c>
      <c r="J84" s="219" t="s">
        <v>180</v>
      </c>
      <c r="K84" s="209">
        <v>6</v>
      </c>
      <c r="L84" s="210">
        <v>9</v>
      </c>
      <c r="M84" s="209"/>
      <c r="N84" s="210">
        <v>15</v>
      </c>
      <c r="O84" s="209"/>
      <c r="P84" s="210"/>
      <c r="Q84" s="209"/>
      <c r="R84" s="210"/>
      <c r="S84" s="209"/>
      <c r="T84" s="210"/>
      <c r="U84" s="209"/>
      <c r="V84" s="210"/>
      <c r="W84" s="209"/>
    </row>
    <row r="85" spans="1:23" ht="22.5">
      <c r="A85" s="231" t="s">
        <v>1504</v>
      </c>
      <c r="B85" s="243" t="str">
        <f>IF(ISERROR(VLOOKUP(A85,TABLES!$A$2:$B$10,2,0)),"",VLOOKUP(A85,TABLES!$A$2:$B$10,2,0))</f>
        <v>□</v>
      </c>
      <c r="C85" s="208"/>
      <c r="D85" s="208"/>
      <c r="E85" s="177" t="s">
        <v>181</v>
      </c>
      <c r="F85" s="176" t="s">
        <v>400</v>
      </c>
      <c r="G85" s="251" t="s">
        <v>182</v>
      </c>
      <c r="H85" s="252" t="s">
        <v>222</v>
      </c>
      <c r="I85" s="251" t="str">
        <f t="shared" si="3"/>
        <v>AQ_SOMMEIL_MoisRevNuit ; AQ_SOMMEIL_MoisRevNuit_N</v>
      </c>
      <c r="J85" s="219" t="s">
        <v>180</v>
      </c>
      <c r="K85" s="209">
        <v>6</v>
      </c>
      <c r="L85" s="210">
        <v>9</v>
      </c>
      <c r="M85" s="209"/>
      <c r="N85" s="210">
        <v>15</v>
      </c>
      <c r="O85" s="209"/>
      <c r="P85" s="210"/>
      <c r="Q85" s="209"/>
      <c r="R85" s="210"/>
      <c r="S85" s="209"/>
      <c r="T85" s="210"/>
      <c r="U85" s="209"/>
      <c r="V85" s="210"/>
      <c r="W85" s="209"/>
    </row>
    <row r="86" spans="1:23" ht="22.5">
      <c r="A86" s="231" t="s">
        <v>1504</v>
      </c>
      <c r="B86" s="243" t="str">
        <f>IF(ISERROR(VLOOKUP(A86,TABLES!$A$2:$B$10,2,0)),"",VLOOKUP(A86,TABLES!$A$2:$B$10,2,0))</f>
        <v>□</v>
      </c>
      <c r="C86" s="208"/>
      <c r="D86" s="208"/>
      <c r="E86" s="177" t="s">
        <v>183</v>
      </c>
      <c r="F86" s="176" t="s">
        <v>401</v>
      </c>
      <c r="G86" s="251" t="s">
        <v>184</v>
      </c>
      <c r="H86" s="252" t="s">
        <v>222</v>
      </c>
      <c r="I86" s="251" t="str">
        <f t="shared" si="3"/>
        <v>AQ_SOMMEIL_MoisRevTot ; AQ_SOMMEIL_MoisRevTot_N</v>
      </c>
      <c r="J86" s="219" t="s">
        <v>180</v>
      </c>
      <c r="K86" s="209">
        <v>6</v>
      </c>
      <c r="L86" s="210">
        <v>9</v>
      </c>
      <c r="M86" s="209"/>
      <c r="N86" s="210">
        <v>15</v>
      </c>
      <c r="O86" s="209"/>
      <c r="P86" s="210"/>
      <c r="Q86" s="209"/>
      <c r="R86" s="210"/>
      <c r="S86" s="209"/>
      <c r="T86" s="210"/>
      <c r="U86" s="209"/>
      <c r="V86" s="210"/>
      <c r="W86" s="209"/>
    </row>
    <row r="87" spans="1:23" ht="22.5">
      <c r="A87" s="231" t="s">
        <v>1504</v>
      </c>
      <c r="B87" s="243" t="str">
        <f>IF(ISERROR(VLOOKUP(A87,TABLES!$A$2:$B$10,2,0)),"",VLOOKUP(A87,TABLES!$A$2:$B$10,2,0))</f>
        <v>□</v>
      </c>
      <c r="C87" s="208"/>
      <c r="D87" s="208"/>
      <c r="E87" s="177" t="s">
        <v>185</v>
      </c>
      <c r="F87" s="176" t="s">
        <v>402</v>
      </c>
      <c r="G87" s="251" t="s">
        <v>186</v>
      </c>
      <c r="H87" s="252" t="s">
        <v>222</v>
      </c>
      <c r="I87" s="251" t="str">
        <f t="shared" si="3"/>
        <v>AQ_SOMMEIL_MoisRevFat ; AQ_SOMMEIL_MoisRevFat_N</v>
      </c>
      <c r="J87" s="219" t="s">
        <v>180</v>
      </c>
      <c r="K87" s="209">
        <v>6</v>
      </c>
      <c r="L87" s="210">
        <v>9</v>
      </c>
      <c r="M87" s="209"/>
      <c r="N87" s="210">
        <v>15</v>
      </c>
      <c r="O87" s="209"/>
      <c r="P87" s="210"/>
      <c r="Q87" s="209"/>
      <c r="R87" s="210"/>
      <c r="S87" s="209"/>
      <c r="T87" s="210"/>
      <c r="U87" s="209"/>
      <c r="V87" s="210"/>
      <c r="W87" s="209"/>
    </row>
    <row r="88" spans="1:23" ht="78.75">
      <c r="A88" s="231" t="s">
        <v>1505</v>
      </c>
      <c r="B88" s="243" t="str">
        <f>IF(ISERROR(VLOOKUP(A88,TABLES!$A$2:$B$10,2,0)),"",VLOOKUP(A88,TABLES!$A$2:$B$10,2,0))</f>
        <v>■</v>
      </c>
      <c r="C88" s="208"/>
      <c r="D88" s="208"/>
      <c r="E88" s="183" t="s">
        <v>1469</v>
      </c>
      <c r="F88" s="175" t="s">
        <v>4272</v>
      </c>
      <c r="G88" s="251" t="s">
        <v>1760</v>
      </c>
      <c r="H88" s="252" t="s">
        <v>222</v>
      </c>
      <c r="I88" s="251" t="str">
        <f t="shared" si="3"/>
        <v>AQ_SOMMEIL_SemDurTranc ; AQ_SOMMEIL_HeurDormi ; AQ_SOMMEIL_SemDurTranc_N ; AQ_SOMMEIL_HeurDormi_N</v>
      </c>
      <c r="J88" s="219" t="s">
        <v>180</v>
      </c>
      <c r="K88" s="209">
        <v>7</v>
      </c>
      <c r="L88" s="210">
        <v>10</v>
      </c>
      <c r="M88" s="209"/>
      <c r="N88" s="210">
        <v>16</v>
      </c>
      <c r="O88" s="209"/>
      <c r="P88" s="210"/>
      <c r="Q88" s="209"/>
      <c r="R88" s="210"/>
      <c r="S88" s="209"/>
      <c r="T88" s="210"/>
      <c r="U88" s="209"/>
      <c r="V88" s="210"/>
      <c r="W88" s="209"/>
    </row>
    <row r="89" spans="1:23" ht="33.75">
      <c r="A89" s="231" t="s">
        <v>1505</v>
      </c>
      <c r="B89" s="243" t="str">
        <f>IF(ISERROR(VLOOKUP(A89,TABLES!$A$2:$B$10,2,0)),"",VLOOKUP(A89,TABLES!$A$2:$B$10,2,0))</f>
        <v>■</v>
      </c>
      <c r="C89" s="23" t="str">
        <f>IF(OR(C90="x",C91="x",C92="x",C93="x",C94="x",C95="x",C96="x",C97="x"),"x","Sélection ci-dessous")</f>
        <v>Sélection ci-dessous</v>
      </c>
      <c r="D89" s="23" t="str">
        <f>IF(OR(D90="x",D91="x",D92="x",D93="x",D94="x",D95="x",D96="x",D97="x"),"x","Select items here under")</f>
        <v>Select items here under</v>
      </c>
      <c r="E89" s="183" t="s">
        <v>4274</v>
      </c>
      <c r="F89" s="175" t="s">
        <v>1339</v>
      </c>
      <c r="I89" s="235" t="str">
        <f t="shared" si="3"/>
        <v/>
      </c>
      <c r="J89" s="219"/>
      <c r="K89" s="209"/>
      <c r="L89" s="210"/>
      <c r="M89" s="209"/>
      <c r="N89" s="210">
        <v>17</v>
      </c>
      <c r="O89" s="209"/>
      <c r="P89" s="210"/>
      <c r="Q89" s="209"/>
      <c r="R89" s="210"/>
      <c r="S89" s="209"/>
      <c r="T89" s="210"/>
      <c r="U89" s="209"/>
      <c r="V89" s="210"/>
      <c r="W89" s="209"/>
    </row>
    <row r="90" spans="1:23" ht="22.5">
      <c r="A90" s="231" t="s">
        <v>1504</v>
      </c>
      <c r="B90" s="243" t="str">
        <f>IF(ISERROR(VLOOKUP(A90,TABLES!$A$2:$B$10,2,0)),"",VLOOKUP(A90,TABLES!$A$2:$B$10,2,0))</f>
        <v>□</v>
      </c>
      <c r="C90" s="208"/>
      <c r="D90" s="208"/>
      <c r="E90" s="176" t="s">
        <v>187</v>
      </c>
      <c r="F90" s="176" t="s">
        <v>403</v>
      </c>
      <c r="G90" s="251" t="s">
        <v>296</v>
      </c>
      <c r="H90" s="252" t="s">
        <v>222</v>
      </c>
      <c r="I90" s="251" t="str">
        <f t="shared" si="3"/>
        <v>AQ_SOMMEIL_RisqLire ; AQ_SOMMEIL_RisqLire_N</v>
      </c>
      <c r="J90" s="219" t="s">
        <v>180</v>
      </c>
      <c r="K90" s="209"/>
      <c r="L90" s="210"/>
      <c r="M90" s="209"/>
      <c r="N90" s="210">
        <v>17</v>
      </c>
      <c r="O90" s="209"/>
      <c r="P90" s="210"/>
      <c r="Q90" s="209"/>
      <c r="R90" s="210"/>
      <c r="S90" s="209"/>
      <c r="T90" s="210"/>
      <c r="U90" s="209"/>
      <c r="V90" s="210"/>
      <c r="W90" s="209"/>
    </row>
    <row r="91" spans="1:23" ht="22.5">
      <c r="A91" s="231" t="s">
        <v>1504</v>
      </c>
      <c r="B91" s="243" t="str">
        <f>IF(ISERROR(VLOOKUP(A91,TABLES!$A$2:$B$10,2,0)),"",VLOOKUP(A91,TABLES!$A$2:$B$10,2,0))</f>
        <v>□</v>
      </c>
      <c r="C91" s="208"/>
      <c r="D91" s="208"/>
      <c r="E91" s="176" t="s">
        <v>663</v>
      </c>
      <c r="F91" s="176" t="s">
        <v>404</v>
      </c>
      <c r="G91" s="251" t="s">
        <v>297</v>
      </c>
      <c r="H91" s="252" t="s">
        <v>222</v>
      </c>
      <c r="I91" s="251" t="str">
        <f t="shared" si="3"/>
        <v>AQ_SOMMEIL_RisqTV ; AQ_SOMMEIL_RisqTV_N</v>
      </c>
      <c r="J91" s="219" t="s">
        <v>180</v>
      </c>
      <c r="K91" s="209"/>
      <c r="L91" s="210"/>
      <c r="M91" s="209"/>
      <c r="N91" s="210">
        <v>17</v>
      </c>
      <c r="O91" s="209"/>
      <c r="P91" s="210"/>
      <c r="Q91" s="209"/>
      <c r="R91" s="210"/>
      <c r="S91" s="209"/>
      <c r="T91" s="210"/>
      <c r="U91" s="209"/>
      <c r="V91" s="210"/>
      <c r="W91" s="209"/>
    </row>
    <row r="92" spans="1:23" ht="22.5">
      <c r="A92" s="231" t="s">
        <v>1504</v>
      </c>
      <c r="B92" s="243" t="str">
        <f>IF(ISERROR(VLOOKUP(A92,TABLES!$A$2:$B$10,2,0)),"",VLOOKUP(A92,TABLES!$A$2:$B$10,2,0))</f>
        <v>□</v>
      </c>
      <c r="C92" s="208"/>
      <c r="D92" s="208"/>
      <c r="E92" s="176" t="s">
        <v>711</v>
      </c>
      <c r="F92" s="176" t="s">
        <v>405</v>
      </c>
      <c r="G92" s="251" t="s">
        <v>298</v>
      </c>
      <c r="H92" s="252" t="s">
        <v>222</v>
      </c>
      <c r="I92" s="251" t="str">
        <f t="shared" si="3"/>
        <v>AQ_SOMMEIL_RisqLieuPub ; AQ_SOMMEIL_RisqLieuPub_N</v>
      </c>
      <c r="J92" s="219" t="s">
        <v>180</v>
      </c>
      <c r="K92" s="209"/>
      <c r="L92" s="210"/>
      <c r="M92" s="209"/>
      <c r="N92" s="210">
        <v>17</v>
      </c>
      <c r="O92" s="209"/>
      <c r="P92" s="210"/>
      <c r="Q92" s="209"/>
      <c r="R92" s="210"/>
      <c r="S92" s="209"/>
      <c r="T92" s="210"/>
      <c r="U92" s="209"/>
      <c r="V92" s="210"/>
      <c r="W92" s="209"/>
    </row>
    <row r="93" spans="1:23" ht="22.5">
      <c r="A93" s="231" t="s">
        <v>1504</v>
      </c>
      <c r="B93" s="243" t="str">
        <f>IF(ISERROR(VLOOKUP(A93,TABLES!$A$2:$B$10,2,0)),"",VLOOKUP(A93,TABLES!$A$2:$B$10,2,0))</f>
        <v>□</v>
      </c>
      <c r="C93" s="208"/>
      <c r="D93" s="208"/>
      <c r="E93" s="176" t="s">
        <v>188</v>
      </c>
      <c r="F93" s="176" t="s">
        <v>406</v>
      </c>
      <c r="G93" s="251" t="s">
        <v>299</v>
      </c>
      <c r="H93" s="252" t="s">
        <v>222</v>
      </c>
      <c r="I93" s="251" t="str">
        <f t="shared" si="3"/>
        <v>AQ_SOMMEIL_RisqVoit ; AQ_SOMMEIL_RisqVoit_N</v>
      </c>
      <c r="J93" s="219" t="s">
        <v>180</v>
      </c>
      <c r="K93" s="209"/>
      <c r="L93" s="210"/>
      <c r="M93" s="209"/>
      <c r="N93" s="210">
        <v>17</v>
      </c>
      <c r="O93" s="209"/>
      <c r="P93" s="210"/>
      <c r="Q93" s="209"/>
      <c r="R93" s="210"/>
      <c r="S93" s="209"/>
      <c r="T93" s="210"/>
      <c r="U93" s="209"/>
      <c r="V93" s="210"/>
      <c r="W93" s="209"/>
    </row>
    <row r="94" spans="1:23" ht="22.5">
      <c r="A94" s="231" t="s">
        <v>1504</v>
      </c>
      <c r="B94" s="243" t="str">
        <f>IF(ISERROR(VLOOKUP(A94,TABLES!$A$2:$B$10,2,0)),"",VLOOKUP(A94,TABLES!$A$2:$B$10,2,0))</f>
        <v>□</v>
      </c>
      <c r="C94" s="208"/>
      <c r="D94" s="208"/>
      <c r="E94" s="185" t="s">
        <v>189</v>
      </c>
      <c r="F94" s="185" t="s">
        <v>407</v>
      </c>
      <c r="G94" s="251" t="s">
        <v>300</v>
      </c>
      <c r="H94" s="252" t="s">
        <v>222</v>
      </c>
      <c r="I94" s="251" t="str">
        <f t="shared" si="3"/>
        <v>AQ_SOMMEIL_RisqRepos ; AQ_SOMMEIL_RisqRepos_N</v>
      </c>
      <c r="J94" s="219" t="s">
        <v>180</v>
      </c>
      <c r="K94" s="209"/>
      <c r="L94" s="210"/>
      <c r="M94" s="209"/>
      <c r="N94" s="210">
        <v>17</v>
      </c>
      <c r="O94" s="209"/>
      <c r="P94" s="210"/>
      <c r="Q94" s="209"/>
      <c r="R94" s="210"/>
      <c r="S94" s="209"/>
      <c r="T94" s="210"/>
      <c r="U94" s="209"/>
      <c r="V94" s="210"/>
      <c r="W94" s="209"/>
    </row>
    <row r="95" spans="1:23" ht="22.5">
      <c r="A95" s="231" t="s">
        <v>1504</v>
      </c>
      <c r="B95" s="243" t="str">
        <f>IF(ISERROR(VLOOKUP(A95,TABLES!$A$2:$B$10,2,0)),"",VLOOKUP(A95,TABLES!$A$2:$B$10,2,0))</f>
        <v>□</v>
      </c>
      <c r="C95" s="208"/>
      <c r="D95" s="208"/>
      <c r="E95" s="176" t="s">
        <v>190</v>
      </c>
      <c r="F95" s="176" t="s">
        <v>408</v>
      </c>
      <c r="G95" s="251" t="s">
        <v>301</v>
      </c>
      <c r="H95" s="252" t="s">
        <v>222</v>
      </c>
      <c r="I95" s="251" t="str">
        <f t="shared" si="3"/>
        <v>AQ_SOMMEIL_RisqParle ; AQ_SOMMEIL_RisqParle_N</v>
      </c>
      <c r="J95" s="219" t="s">
        <v>180</v>
      </c>
      <c r="K95" s="209"/>
      <c r="L95" s="210"/>
      <c r="M95" s="209"/>
      <c r="N95" s="210">
        <v>17</v>
      </c>
      <c r="O95" s="209"/>
      <c r="P95" s="210"/>
      <c r="Q95" s="209"/>
      <c r="R95" s="210"/>
      <c r="S95" s="209"/>
      <c r="T95" s="210"/>
      <c r="U95" s="209"/>
      <c r="V95" s="210"/>
      <c r="W95" s="209"/>
    </row>
    <row r="96" spans="1:23" ht="22.5">
      <c r="A96" s="231" t="s">
        <v>1504</v>
      </c>
      <c r="B96" s="243" t="str">
        <f>IF(ISERROR(VLOOKUP(A96,TABLES!$A$2:$B$10,2,0)),"",VLOOKUP(A96,TABLES!$A$2:$B$10,2,0))</f>
        <v>□</v>
      </c>
      <c r="C96" s="208"/>
      <c r="D96" s="208"/>
      <c r="E96" s="176" t="s">
        <v>191</v>
      </c>
      <c r="F96" s="176" t="s">
        <v>409</v>
      </c>
      <c r="G96" s="251" t="s">
        <v>302</v>
      </c>
      <c r="H96" s="252" t="s">
        <v>222</v>
      </c>
      <c r="I96" s="251" t="str">
        <f t="shared" si="3"/>
        <v>AQ_SOMMEIL_RisqRepas ; AQ_SOMMEIL_RisqRepas_N</v>
      </c>
      <c r="J96" s="219" t="s">
        <v>180</v>
      </c>
      <c r="K96" s="209"/>
      <c r="L96" s="210"/>
      <c r="M96" s="209"/>
      <c r="N96" s="210">
        <v>17</v>
      </c>
      <c r="O96" s="209"/>
      <c r="P96" s="210"/>
      <c r="Q96" s="209"/>
      <c r="R96" s="210"/>
      <c r="S96" s="209"/>
      <c r="T96" s="210"/>
      <c r="U96" s="209"/>
      <c r="V96" s="210"/>
      <c r="W96" s="209"/>
    </row>
    <row r="97" spans="1:23" ht="22.5">
      <c r="A97" s="231" t="s">
        <v>1504</v>
      </c>
      <c r="B97" s="243" t="str">
        <f>IF(ISERROR(VLOOKUP(A97,TABLES!$A$2:$B$10,2,0)),"",VLOOKUP(A97,TABLES!$A$2:$B$10,2,0))</f>
        <v>□</v>
      </c>
      <c r="C97" s="208"/>
      <c r="D97" s="208"/>
      <c r="E97" s="176" t="s">
        <v>192</v>
      </c>
      <c r="F97" s="176" t="s">
        <v>410</v>
      </c>
      <c r="G97" s="251" t="s">
        <v>303</v>
      </c>
      <c r="H97" s="252" t="s">
        <v>222</v>
      </c>
      <c r="I97" s="251" t="str">
        <f t="shared" si="3"/>
        <v>AQ_SOMMEIL_RisqVoitAr ; AQ_SOMMEIL_RisqVoitAr_N</v>
      </c>
      <c r="J97" s="219" t="s">
        <v>180</v>
      </c>
      <c r="K97" s="209"/>
      <c r="L97" s="210"/>
      <c r="M97" s="209"/>
      <c r="N97" s="210">
        <v>17</v>
      </c>
      <c r="O97" s="209"/>
      <c r="P97" s="210"/>
      <c r="Q97" s="209"/>
      <c r="R97" s="210"/>
      <c r="S97" s="209"/>
      <c r="T97" s="210"/>
      <c r="U97" s="209"/>
      <c r="V97" s="210"/>
      <c r="W97" s="209"/>
    </row>
    <row r="98" spans="1:23" ht="22.5">
      <c r="A98" s="231" t="s">
        <v>1505</v>
      </c>
      <c r="B98" s="243" t="str">
        <f>IF(ISERROR(VLOOKUP(A98,TABLES!$A$2:$B$10,2,0)),"",VLOOKUP(A98,TABLES!$A$2:$B$10,2,0))</f>
        <v>■</v>
      </c>
      <c r="C98" s="208"/>
      <c r="D98" s="208"/>
      <c r="E98" s="183" t="s">
        <v>3246</v>
      </c>
      <c r="F98" s="178" t="s">
        <v>3252</v>
      </c>
      <c r="G98" s="251" t="s">
        <v>732</v>
      </c>
      <c r="H98" s="252"/>
      <c r="I98" s="251" t="str">
        <f t="shared" si="3"/>
        <v>AQ_SOMMEIL_TpsBesoin</v>
      </c>
      <c r="J98" s="219" t="s">
        <v>180</v>
      </c>
      <c r="K98" s="209"/>
      <c r="L98" s="210"/>
      <c r="M98" s="209"/>
      <c r="N98" s="210"/>
      <c r="O98" s="209"/>
      <c r="P98" s="210"/>
      <c r="Q98" s="209">
        <v>22</v>
      </c>
      <c r="R98" s="210"/>
      <c r="S98" s="209"/>
      <c r="T98" s="210">
        <v>14</v>
      </c>
      <c r="U98" s="209"/>
      <c r="V98" s="210"/>
      <c r="W98" s="209"/>
    </row>
    <row r="99" spans="1:23" ht="22.5">
      <c r="A99" s="231" t="s">
        <v>1505</v>
      </c>
      <c r="B99" s="243" t="str">
        <f>IF(ISERROR(VLOOKUP(A99,TABLES!$A$2:$B$10,2,0)),"",VLOOKUP(A99,TABLES!$A$2:$B$10,2,0))</f>
        <v>■</v>
      </c>
      <c r="C99" s="23" t="str">
        <f>IF(OR(C100="x",C101="x",C102="x",C103="x"),"x","Sélection ci-dessous")</f>
        <v>Sélection ci-dessous</v>
      </c>
      <c r="D99" s="23" t="str">
        <f>IF(OR(D100="x",D101="x",D102="x",D103="x"),"x","Select items here under")</f>
        <v>Select items here under</v>
      </c>
      <c r="E99" s="258" t="s">
        <v>546</v>
      </c>
      <c r="F99" s="259" t="s">
        <v>666</v>
      </c>
      <c r="I99" s="235" t="str">
        <f t="shared" si="3"/>
        <v/>
      </c>
      <c r="J99" s="219" t="s">
        <v>180</v>
      </c>
      <c r="K99" s="209"/>
      <c r="L99" s="210"/>
      <c r="M99" s="209"/>
      <c r="N99" s="210"/>
      <c r="O99" s="209"/>
      <c r="P99" s="210"/>
      <c r="Q99" s="209">
        <v>23</v>
      </c>
      <c r="R99" s="210"/>
      <c r="S99" s="209"/>
      <c r="T99" s="210">
        <v>17</v>
      </c>
      <c r="U99" s="209"/>
      <c r="V99" s="210"/>
      <c r="W99" s="209"/>
    </row>
    <row r="100" spans="1:23" ht="22.5">
      <c r="A100" s="231" t="s">
        <v>1504</v>
      </c>
      <c r="B100" s="243" t="str">
        <f>IF(ISERROR(VLOOKUP(A100,TABLES!$A$2:$B$10,2,0)),"",VLOOKUP(A100,TABLES!$A$2:$B$10,2,0))</f>
        <v>□</v>
      </c>
      <c r="C100" s="208"/>
      <c r="D100" s="208"/>
      <c r="E100" s="177" t="s">
        <v>3247</v>
      </c>
      <c r="F100" s="194" t="s">
        <v>3253</v>
      </c>
      <c r="G100" s="251" t="s">
        <v>721</v>
      </c>
      <c r="H100" s="252"/>
      <c r="I100" s="251" t="str">
        <f t="shared" si="3"/>
        <v>AQ_SOMMEIL_AuLit</v>
      </c>
      <c r="J100" s="219" t="s">
        <v>180</v>
      </c>
      <c r="K100" s="209"/>
      <c r="L100" s="210"/>
      <c r="M100" s="209"/>
      <c r="N100" s="210"/>
      <c r="O100" s="209"/>
      <c r="P100" s="210"/>
      <c r="Q100" s="209">
        <v>23</v>
      </c>
      <c r="R100" s="210"/>
      <c r="S100" s="209"/>
      <c r="T100" s="210">
        <v>17</v>
      </c>
      <c r="U100" s="209"/>
      <c r="V100" s="210"/>
      <c r="W100" s="209"/>
    </row>
    <row r="101" spans="1:23" ht="22.5">
      <c r="A101" s="231" t="s">
        <v>1504</v>
      </c>
      <c r="B101" s="243" t="str">
        <f>IF(ISERROR(VLOOKUP(A101,TABLES!$A$2:$B$10,2,0)),"",VLOOKUP(A101,TABLES!$A$2:$B$10,2,0))</f>
        <v>□</v>
      </c>
      <c r="C101" s="208"/>
      <c r="D101" s="208"/>
      <c r="E101" s="177" t="s">
        <v>3248</v>
      </c>
      <c r="F101" s="194" t="s">
        <v>3254</v>
      </c>
      <c r="G101" s="251" t="s">
        <v>733</v>
      </c>
      <c r="H101" s="252"/>
      <c r="I101" s="251" t="str">
        <f t="shared" si="3"/>
        <v>AQ_SOMMEIL_EteinLum</v>
      </c>
      <c r="J101" s="219" t="s">
        <v>180</v>
      </c>
      <c r="K101" s="209"/>
      <c r="L101" s="210"/>
      <c r="M101" s="209"/>
      <c r="N101" s="210"/>
      <c r="O101" s="209"/>
      <c r="P101" s="210"/>
      <c r="Q101" s="209">
        <v>24</v>
      </c>
      <c r="R101" s="210"/>
      <c r="S101" s="209"/>
      <c r="T101" s="210">
        <v>17</v>
      </c>
      <c r="U101" s="209"/>
      <c r="V101" s="210"/>
      <c r="W101" s="209"/>
    </row>
    <row r="102" spans="1:23" ht="22.5">
      <c r="A102" s="231" t="s">
        <v>1504</v>
      </c>
      <c r="B102" s="243" t="str">
        <f>IF(ISERROR(VLOOKUP(A102,TABLES!$A$2:$B$10,2,0)),"",VLOOKUP(A102,TABLES!$A$2:$B$10,2,0))</f>
        <v>□</v>
      </c>
      <c r="C102" s="208"/>
      <c r="D102" s="208"/>
      <c r="E102" s="177" t="s">
        <v>3249</v>
      </c>
      <c r="F102" s="194" t="s">
        <v>3255</v>
      </c>
      <c r="G102" s="251" t="s">
        <v>722</v>
      </c>
      <c r="H102" s="252"/>
      <c r="I102" s="251" t="str">
        <f t="shared" si="3"/>
        <v>AQ_SOMMEIL_TpsEndort</v>
      </c>
      <c r="J102" s="219" t="s">
        <v>180</v>
      </c>
      <c r="K102" s="209"/>
      <c r="L102" s="210"/>
      <c r="M102" s="209"/>
      <c r="N102" s="210"/>
      <c r="O102" s="209"/>
      <c r="P102" s="210"/>
      <c r="Q102" s="209">
        <v>25</v>
      </c>
      <c r="R102" s="210"/>
      <c r="S102" s="209"/>
      <c r="T102" s="210">
        <v>17</v>
      </c>
      <c r="U102" s="209"/>
      <c r="V102" s="210"/>
      <c r="W102" s="209"/>
    </row>
    <row r="103" spans="1:23" ht="22.5">
      <c r="A103" s="231" t="s">
        <v>1504</v>
      </c>
      <c r="B103" s="243" t="str">
        <f>IF(ISERROR(VLOOKUP(A103,TABLES!$A$2:$B$10,2,0)),"",VLOOKUP(A103,TABLES!$A$2:$B$10,2,0))</f>
        <v>□</v>
      </c>
      <c r="C103" s="208"/>
      <c r="D103" s="208"/>
      <c r="E103" s="177" t="s">
        <v>1443</v>
      </c>
      <c r="F103" s="194" t="s">
        <v>1153</v>
      </c>
      <c r="G103" s="251" t="s">
        <v>567</v>
      </c>
      <c r="H103" s="252" t="s">
        <v>222</v>
      </c>
      <c r="I103" s="251" t="str">
        <f t="shared" si="3"/>
        <v>AQ_SOMMEIL_ReveilNuit ; AQ_SOMMEIL_ReveilNuit_N</v>
      </c>
      <c r="J103" s="219" t="s">
        <v>180</v>
      </c>
      <c r="K103" s="209"/>
      <c r="L103" s="210"/>
      <c r="M103" s="209"/>
      <c r="N103" s="210"/>
      <c r="O103" s="209"/>
      <c r="P103" s="210"/>
      <c r="Q103" s="209">
        <v>26</v>
      </c>
      <c r="R103" s="210"/>
      <c r="S103" s="209"/>
      <c r="T103" s="210">
        <v>17</v>
      </c>
      <c r="U103" s="209"/>
      <c r="V103" s="210"/>
      <c r="W103" s="209"/>
    </row>
    <row r="104" spans="1:23" ht="22.5">
      <c r="A104" s="231" t="s">
        <v>1509</v>
      </c>
      <c r="B104" s="243" t="str">
        <f>IF(ISERROR(VLOOKUP(A104,TABLES!$A$2:$B$10,2,0)),"",VLOOKUP(A104,TABLES!$A$2:$B$10,2,0))</f>
        <v>▫</v>
      </c>
      <c r="C104" s="211" t="str">
        <f>IF(OR(C105="x",C106="x",C107="x",C108="x"),"x","")</f>
        <v/>
      </c>
      <c r="D104" s="211" t="str">
        <f>IF(OR(D105="x",D106="x",D107="x",D108="x"),"x","")</f>
        <v/>
      </c>
      <c r="E104" s="177" t="s">
        <v>1170</v>
      </c>
      <c r="F104" s="194" t="s">
        <v>1171</v>
      </c>
      <c r="G104" s="251"/>
      <c r="H104" s="252"/>
      <c r="I104" s="251"/>
      <c r="J104" s="219"/>
      <c r="K104" s="209"/>
      <c r="L104" s="210"/>
      <c r="M104" s="209"/>
      <c r="N104" s="210"/>
      <c r="O104" s="209"/>
      <c r="P104" s="210"/>
      <c r="Q104" s="209">
        <v>26</v>
      </c>
      <c r="R104" s="210"/>
      <c r="S104" s="209"/>
      <c r="T104" s="210">
        <v>17</v>
      </c>
      <c r="U104" s="209"/>
      <c r="V104" s="210"/>
      <c r="W104" s="209"/>
    </row>
    <row r="105" spans="1:23" ht="22.5">
      <c r="A105" s="231" t="s">
        <v>1503</v>
      </c>
      <c r="B105" s="243" t="str">
        <f>IF(ISERROR(VLOOKUP(A105,TABLES!$A$2:$B$10,2,0)),"",VLOOKUP(A105,TABLES!$A$2:$B$10,2,0))</f>
        <v>▫</v>
      </c>
      <c r="C105" s="212" t="str">
        <f>IF($C$103="x","x","")</f>
        <v/>
      </c>
      <c r="D105" s="212" t="str">
        <f>IF($D$103="x","x","")</f>
        <v/>
      </c>
      <c r="E105" s="176" t="s">
        <v>3268</v>
      </c>
      <c r="F105" s="260" t="s">
        <v>3269</v>
      </c>
      <c r="G105" s="251" t="s">
        <v>723</v>
      </c>
      <c r="H105" s="252" t="s">
        <v>222</v>
      </c>
      <c r="I105" s="251" t="str">
        <f t="shared" ref="I105:I113" si="4">IF(G105&lt;&gt;"",IF(H105&lt;&gt;"",G105&amp;" ; "&amp;IFERROR(IF(SEARCH(" ; ",G105)&gt;0,SUBSTITUTE(G105," ; ","_N ; ")&amp;"_N"),IFERROR(IF(SEARCH(" ;",G105)&gt;0,SUBSTITUTE(G105," ;","_N  ; ")&amp;"_N"),IFERROR(IF(SEARCH(";",G105)&gt;0,SUBSTITUTE(G105,";","_N  ; ")&amp;"_N"),G105&amp;"_N"))),G105),"")</f>
        <v>AQ_SOMMEIL_ReveilNMoy ; AQ_SOMMEIL_ReveilNMoy_N</v>
      </c>
      <c r="J105" s="219" t="s">
        <v>180</v>
      </c>
      <c r="K105" s="209"/>
      <c r="L105" s="210"/>
      <c r="M105" s="209"/>
      <c r="N105" s="210"/>
      <c r="O105" s="209"/>
      <c r="P105" s="210"/>
      <c r="Q105" s="209">
        <v>26</v>
      </c>
      <c r="R105" s="210"/>
      <c r="S105" s="209"/>
      <c r="T105" s="210">
        <v>17</v>
      </c>
      <c r="U105" s="209"/>
      <c r="V105" s="210"/>
      <c r="W105" s="209"/>
    </row>
    <row r="106" spans="1:23" ht="22.5">
      <c r="A106" s="231" t="s">
        <v>1503</v>
      </c>
      <c r="B106" s="243" t="str">
        <f>IF(ISERROR(VLOOKUP(A106,TABLES!$A$2:$B$10,2,0)),"",VLOOKUP(A106,TABLES!$A$2:$B$10,2,0))</f>
        <v>▫</v>
      </c>
      <c r="C106" s="212" t="str">
        <f>IF($C$103="x","x","")</f>
        <v/>
      </c>
      <c r="D106" s="212" t="str">
        <f>IF($D$103="x","x","")</f>
        <v/>
      </c>
      <c r="E106" s="176" t="s">
        <v>3263</v>
      </c>
      <c r="F106" s="260" t="s">
        <v>3258</v>
      </c>
      <c r="G106" s="251" t="s">
        <v>4172</v>
      </c>
      <c r="H106" s="252"/>
      <c r="I106" s="251" t="str">
        <f t="shared" si="4"/>
        <v>AQ_SOMMEIL_ReveilNDur; AQ_SOMMEIL_ReveilNNSP</v>
      </c>
      <c r="J106" s="219" t="s">
        <v>180</v>
      </c>
      <c r="K106" s="209"/>
      <c r="L106" s="210"/>
      <c r="M106" s="209"/>
      <c r="N106" s="210"/>
      <c r="O106" s="209"/>
      <c r="P106" s="210"/>
      <c r="Q106" s="209">
        <v>26</v>
      </c>
      <c r="R106" s="210"/>
      <c r="S106" s="209"/>
      <c r="T106" s="210">
        <v>17</v>
      </c>
      <c r="U106" s="209"/>
      <c r="V106" s="210"/>
      <c r="W106" s="209"/>
    </row>
    <row r="107" spans="1:23" ht="22.5">
      <c r="A107" s="231" t="s">
        <v>1504</v>
      </c>
      <c r="B107" s="243" t="str">
        <f>IF(ISERROR(VLOOKUP(A107,TABLES!$A$2:$B$10,2,0)),"",VLOOKUP(A107,TABLES!$A$2:$B$10,2,0))</f>
        <v>□</v>
      </c>
      <c r="C107" s="212" t="str">
        <f>IF($C$103="x","x","")</f>
        <v/>
      </c>
      <c r="D107" s="212" t="str">
        <f>IF($D$103="x","x","")</f>
        <v/>
      </c>
      <c r="E107" s="177" t="s">
        <v>3250</v>
      </c>
      <c r="F107" s="194" t="s">
        <v>3256</v>
      </c>
      <c r="G107" s="251" t="s">
        <v>724</v>
      </c>
      <c r="H107" s="252"/>
      <c r="I107" s="251" t="str">
        <f t="shared" si="4"/>
        <v>AQ_SOMMEIL_ReveilJour</v>
      </c>
      <c r="J107" s="219" t="s">
        <v>180</v>
      </c>
      <c r="K107" s="209"/>
      <c r="L107" s="210"/>
      <c r="M107" s="209"/>
      <c r="N107" s="210"/>
      <c r="O107" s="209"/>
      <c r="P107" s="210"/>
      <c r="Q107" s="209">
        <v>27</v>
      </c>
      <c r="R107" s="210"/>
      <c r="S107" s="209"/>
      <c r="T107" s="210">
        <v>17</v>
      </c>
      <c r="U107" s="209"/>
      <c r="V107" s="210"/>
      <c r="W107" s="209"/>
    </row>
    <row r="108" spans="1:23" ht="22.5">
      <c r="A108" s="231" t="s">
        <v>1504</v>
      </c>
      <c r="B108" s="243" t="str">
        <f>IF(ISERROR(VLOOKUP(A108,TABLES!$A$2:$B$10,2,0)),"",VLOOKUP(A108,TABLES!$A$2:$B$10,2,0))</f>
        <v>□</v>
      </c>
      <c r="C108" s="212" t="str">
        <f>IF($C$103="x","x","")</f>
        <v/>
      </c>
      <c r="D108" s="212" t="str">
        <f>IF($D$103="x","x","")</f>
        <v/>
      </c>
      <c r="E108" s="177" t="s">
        <v>3251</v>
      </c>
      <c r="F108" s="194" t="s">
        <v>3257</v>
      </c>
      <c r="G108" s="251" t="s">
        <v>725</v>
      </c>
      <c r="H108" s="252"/>
      <c r="I108" s="251" t="str">
        <f t="shared" si="4"/>
        <v>AQ_SOMMEIL_Leve</v>
      </c>
      <c r="J108" s="219" t="s">
        <v>180</v>
      </c>
      <c r="K108" s="209"/>
      <c r="L108" s="210"/>
      <c r="M108" s="209"/>
      <c r="N108" s="210"/>
      <c r="O108" s="209"/>
      <c r="P108" s="210"/>
      <c r="Q108" s="209">
        <v>28</v>
      </c>
      <c r="R108" s="210"/>
      <c r="S108" s="209"/>
      <c r="T108" s="210">
        <v>17</v>
      </c>
      <c r="U108" s="209"/>
      <c r="V108" s="210"/>
      <c r="W108" s="209"/>
    </row>
    <row r="109" spans="1:23" ht="22.5">
      <c r="A109" s="231" t="s">
        <v>1505</v>
      </c>
      <c r="B109" s="243" t="str">
        <f>IF(ISERROR(VLOOKUP(A109,TABLES!$A$2:$B$10,2,0)),"",VLOOKUP(A109,TABLES!$A$2:$B$10,2,0))</f>
        <v>■</v>
      </c>
      <c r="C109" s="23" t="str">
        <f>IF(OR(C110="x",C111="x",C112="x",C113="x"),"x","Sélection ci-dessous")</f>
        <v>Sélection ci-dessous</v>
      </c>
      <c r="D109" s="23" t="str">
        <f>IF(OR(D110="x",D111="x",D112="x",D113="x"),"x","Select items here under")</f>
        <v>Select items here under</v>
      </c>
      <c r="E109" s="258" t="s">
        <v>547</v>
      </c>
      <c r="F109" s="259" t="s">
        <v>667</v>
      </c>
      <c r="I109" s="235" t="str">
        <f t="shared" si="4"/>
        <v/>
      </c>
      <c r="J109" s="219" t="s">
        <v>180</v>
      </c>
      <c r="K109" s="209"/>
      <c r="L109" s="210"/>
      <c r="M109" s="209"/>
      <c r="N109" s="210"/>
      <c r="O109" s="209"/>
      <c r="P109" s="210"/>
      <c r="Q109" s="209">
        <v>29</v>
      </c>
      <c r="R109" s="210"/>
      <c r="S109" s="209"/>
      <c r="T109" s="210">
        <v>18</v>
      </c>
      <c r="U109" s="209"/>
      <c r="V109" s="210"/>
      <c r="W109" s="209"/>
    </row>
    <row r="110" spans="1:23" ht="22.5">
      <c r="A110" s="231" t="s">
        <v>1504</v>
      </c>
      <c r="B110" s="243" t="str">
        <f>IF(ISERROR(VLOOKUP(A110,TABLES!$A$2:$B$10,2,0)),"",VLOOKUP(A110,TABLES!$A$2:$B$10,2,0))</f>
        <v>□</v>
      </c>
      <c r="C110" s="208"/>
      <c r="D110" s="208"/>
      <c r="E110" s="177" t="s">
        <v>3247</v>
      </c>
      <c r="F110" s="194" t="s">
        <v>3253</v>
      </c>
      <c r="G110" s="251" t="s">
        <v>726</v>
      </c>
      <c r="H110" s="252"/>
      <c r="I110" s="251" t="str">
        <f t="shared" si="4"/>
        <v>AQ_SOMMEIL_RepAuLit</v>
      </c>
      <c r="J110" s="219" t="s">
        <v>180</v>
      </c>
      <c r="K110" s="209"/>
      <c r="L110" s="210"/>
      <c r="M110" s="209"/>
      <c r="N110" s="210"/>
      <c r="O110" s="209"/>
      <c r="P110" s="210"/>
      <c r="Q110" s="209">
        <v>29</v>
      </c>
      <c r="R110" s="210"/>
      <c r="S110" s="209"/>
      <c r="T110" s="210">
        <v>18</v>
      </c>
      <c r="U110" s="209"/>
      <c r="V110" s="210"/>
      <c r="W110" s="209"/>
    </row>
    <row r="111" spans="1:23" ht="22.5">
      <c r="A111" s="231" t="s">
        <v>1504</v>
      </c>
      <c r="B111" s="243" t="str">
        <f>IF(ISERROR(VLOOKUP(A111,TABLES!$A$2:$B$10,2,0)),"",VLOOKUP(A111,TABLES!$A$2:$B$10,2,0))</f>
        <v>□</v>
      </c>
      <c r="C111" s="208"/>
      <c r="D111" s="208"/>
      <c r="E111" s="177" t="s">
        <v>3248</v>
      </c>
      <c r="F111" s="194" t="s">
        <v>3254</v>
      </c>
      <c r="G111" s="251" t="s">
        <v>727</v>
      </c>
      <c r="H111" s="252"/>
      <c r="I111" s="251" t="str">
        <f t="shared" si="4"/>
        <v>AQ_SOMMEIL_RepEteinLum</v>
      </c>
      <c r="J111" s="219" t="s">
        <v>180</v>
      </c>
      <c r="K111" s="209"/>
      <c r="L111" s="210"/>
      <c r="M111" s="209"/>
      <c r="N111" s="210"/>
      <c r="O111" s="209"/>
      <c r="P111" s="210"/>
      <c r="Q111" s="209">
        <v>30</v>
      </c>
      <c r="R111" s="210"/>
      <c r="S111" s="209"/>
      <c r="T111" s="210">
        <v>18</v>
      </c>
      <c r="U111" s="209"/>
      <c r="V111" s="210"/>
      <c r="W111" s="209"/>
    </row>
    <row r="112" spans="1:23" ht="22.5">
      <c r="A112" s="231" t="s">
        <v>1504</v>
      </c>
      <c r="B112" s="243" t="str">
        <f>IF(ISERROR(VLOOKUP(A112,TABLES!$A$2:$B$10,2,0)),"",VLOOKUP(A112,TABLES!$A$2:$B$10,2,0))</f>
        <v>□</v>
      </c>
      <c r="C112" s="208"/>
      <c r="D112" s="208"/>
      <c r="E112" s="177" t="s">
        <v>3249</v>
      </c>
      <c r="F112" s="194" t="s">
        <v>3255</v>
      </c>
      <c r="G112" s="251" t="s">
        <v>728</v>
      </c>
      <c r="H112" s="252"/>
      <c r="I112" s="251" t="str">
        <f t="shared" si="4"/>
        <v>AQ_SOMMEIL_RepTpsEndort</v>
      </c>
      <c r="J112" s="219" t="s">
        <v>180</v>
      </c>
      <c r="K112" s="209"/>
      <c r="L112" s="210"/>
      <c r="M112" s="209"/>
      <c r="N112" s="210"/>
      <c r="O112" s="209"/>
      <c r="P112" s="210"/>
      <c r="Q112" s="209">
        <v>31</v>
      </c>
      <c r="R112" s="210"/>
      <c r="S112" s="209"/>
      <c r="T112" s="210">
        <v>18</v>
      </c>
      <c r="U112" s="209"/>
      <c r="V112" s="210"/>
      <c r="W112" s="209"/>
    </row>
    <row r="113" spans="1:23" ht="22.5">
      <c r="A113" s="231" t="s">
        <v>1504</v>
      </c>
      <c r="B113" s="243" t="str">
        <f>IF(ISERROR(VLOOKUP(A113,TABLES!$A$2:$B$10,2,0)),"",VLOOKUP(A113,TABLES!$A$2:$B$10,2,0))</f>
        <v>□</v>
      </c>
      <c r="C113" s="208"/>
      <c r="D113" s="208"/>
      <c r="E113" s="177" t="s">
        <v>1443</v>
      </c>
      <c r="F113" s="194" t="s">
        <v>1153</v>
      </c>
      <c r="G113" s="251" t="s">
        <v>568</v>
      </c>
      <c r="H113" s="252" t="s">
        <v>222</v>
      </c>
      <c r="I113" s="251" t="str">
        <f t="shared" si="4"/>
        <v>AQ_SOMMEIL_RepReveilNuit ; AQ_SOMMEIL_RepReveilNuit_N</v>
      </c>
      <c r="J113" s="219" t="s">
        <v>180</v>
      </c>
      <c r="K113" s="209"/>
      <c r="L113" s="210"/>
      <c r="M113" s="209"/>
      <c r="N113" s="210"/>
      <c r="O113" s="209"/>
      <c r="P113" s="210"/>
      <c r="Q113" s="209">
        <v>32</v>
      </c>
      <c r="R113" s="210"/>
      <c r="S113" s="209"/>
      <c r="T113" s="210">
        <v>18</v>
      </c>
      <c r="U113" s="209"/>
      <c r="V113" s="210"/>
      <c r="W113" s="209"/>
    </row>
    <row r="114" spans="1:23" ht="22.5">
      <c r="A114" s="231" t="s">
        <v>1509</v>
      </c>
      <c r="B114" s="243" t="str">
        <f>IF(ISERROR(VLOOKUP(A114,TABLES!$A$2:$B$10,2,0)),"",VLOOKUP(A114,TABLES!$A$2:$B$10,2,0))</f>
        <v>▫</v>
      </c>
      <c r="C114" s="211" t="str">
        <f>IF(OR(C115="x",C116="x",C117="x",C118="x"),"x","")</f>
        <v/>
      </c>
      <c r="D114" s="211" t="str">
        <f>IF(OR(D115="x",D116="x",D117="x",D118="x"),"x","")</f>
        <v/>
      </c>
      <c r="E114" s="177" t="s">
        <v>1170</v>
      </c>
      <c r="F114" s="194" t="s">
        <v>1171</v>
      </c>
      <c r="G114" s="251"/>
      <c r="H114" s="252"/>
      <c r="I114" s="251"/>
      <c r="J114" s="219"/>
      <c r="K114" s="209"/>
      <c r="L114" s="210"/>
      <c r="M114" s="209"/>
      <c r="N114" s="210"/>
      <c r="O114" s="209"/>
      <c r="P114" s="210"/>
      <c r="Q114" s="209">
        <v>32</v>
      </c>
      <c r="R114" s="210"/>
      <c r="S114" s="209"/>
      <c r="T114" s="210">
        <v>18</v>
      </c>
      <c r="U114" s="209"/>
      <c r="V114" s="210"/>
      <c r="W114" s="209"/>
    </row>
    <row r="115" spans="1:23" ht="22.5">
      <c r="A115" s="231" t="s">
        <v>1503</v>
      </c>
      <c r="B115" s="243" t="str">
        <f>IF(ISERROR(VLOOKUP(A115,TABLES!$A$2:$B$10,2,0)),"",VLOOKUP(A115,TABLES!$A$2:$B$10,2,0))</f>
        <v>▫</v>
      </c>
      <c r="C115" s="212" t="str">
        <f>IF($C$113="x","x","")</f>
        <v/>
      </c>
      <c r="D115" s="212" t="str">
        <f>IF($D$113="x","x","")</f>
        <v/>
      </c>
      <c r="E115" s="176" t="s">
        <v>3268</v>
      </c>
      <c r="F115" s="260" t="s">
        <v>3269</v>
      </c>
      <c r="G115" s="251" t="s">
        <v>729</v>
      </c>
      <c r="H115" s="252" t="s">
        <v>222</v>
      </c>
      <c r="I115" s="251" t="str">
        <f t="shared" ref="I115:I121" si="5">IF(G115&lt;&gt;"",IF(H115&lt;&gt;"",G115&amp;" ; "&amp;IFERROR(IF(SEARCH(" ; ",G115)&gt;0,SUBSTITUTE(G115," ; ","_N ; ")&amp;"_N"),IFERROR(IF(SEARCH(" ;",G115)&gt;0,SUBSTITUTE(G115," ;","_N  ; ")&amp;"_N"),IFERROR(IF(SEARCH(";",G115)&gt;0,SUBSTITUTE(G115,";","_N  ; ")&amp;"_N"),G115&amp;"_N"))),G115),"")</f>
        <v>AQ_SOMMEIL_RepReveilNMoy ; AQ_SOMMEIL_RepReveilNMoy_N</v>
      </c>
      <c r="J115" s="219" t="s">
        <v>180</v>
      </c>
      <c r="K115" s="209"/>
      <c r="L115" s="210"/>
      <c r="M115" s="209"/>
      <c r="N115" s="210"/>
      <c r="O115" s="209"/>
      <c r="P115" s="210"/>
      <c r="Q115" s="209">
        <v>32</v>
      </c>
      <c r="R115" s="210"/>
      <c r="S115" s="209"/>
      <c r="T115" s="210">
        <v>18</v>
      </c>
      <c r="U115" s="209"/>
      <c r="V115" s="210"/>
      <c r="W115" s="209"/>
    </row>
    <row r="116" spans="1:23" ht="22.5">
      <c r="A116" s="231" t="s">
        <v>1503</v>
      </c>
      <c r="B116" s="243" t="str">
        <f>IF(ISERROR(VLOOKUP(A116,TABLES!$A$2:$B$10,2,0)),"",VLOOKUP(A116,TABLES!$A$2:$B$10,2,0))</f>
        <v>▫</v>
      </c>
      <c r="C116" s="212" t="str">
        <f>IF($C$113="x","x","")</f>
        <v/>
      </c>
      <c r="D116" s="212" t="str">
        <f>IF($D$113="x","x","")</f>
        <v/>
      </c>
      <c r="E116" s="176" t="s">
        <v>3263</v>
      </c>
      <c r="F116" s="260" t="s">
        <v>3258</v>
      </c>
      <c r="G116" s="251" t="s">
        <v>4171</v>
      </c>
      <c r="H116" s="252"/>
      <c r="I116" s="251" t="str">
        <f t="shared" si="5"/>
        <v>AQ_SOMMEIL_RepReveilNDur; AQ_SOMMEIL_RepReveilNNSP</v>
      </c>
      <c r="J116" s="219" t="s">
        <v>180</v>
      </c>
      <c r="K116" s="209"/>
      <c r="L116" s="210"/>
      <c r="M116" s="209"/>
      <c r="N116" s="210"/>
      <c r="O116" s="209"/>
      <c r="P116" s="210"/>
      <c r="Q116" s="209">
        <v>32</v>
      </c>
      <c r="R116" s="210"/>
      <c r="S116" s="209"/>
      <c r="T116" s="210">
        <v>18</v>
      </c>
      <c r="U116" s="209"/>
      <c r="V116" s="210"/>
      <c r="W116" s="209"/>
    </row>
    <row r="117" spans="1:23" ht="22.5">
      <c r="A117" s="231" t="s">
        <v>1504</v>
      </c>
      <c r="B117" s="243" t="str">
        <f>IF(ISERROR(VLOOKUP(A117,TABLES!$A$2:$B$10,2,0)),"",VLOOKUP(A117,TABLES!$A$2:$B$10,2,0))</f>
        <v>□</v>
      </c>
      <c r="C117" s="212" t="str">
        <f>IF($C$113="x","x","")</f>
        <v/>
      </c>
      <c r="D117" s="212" t="str">
        <f>IF($D$113="x","x","")</f>
        <v/>
      </c>
      <c r="E117" s="177" t="s">
        <v>3250</v>
      </c>
      <c r="F117" s="194" t="s">
        <v>3256</v>
      </c>
      <c r="G117" s="251" t="s">
        <v>730</v>
      </c>
      <c r="H117" s="252"/>
      <c r="I117" s="251" t="str">
        <f t="shared" si="5"/>
        <v>AQ_SOMMEIL_RepReveilJour</v>
      </c>
      <c r="J117" s="219" t="s">
        <v>180</v>
      </c>
      <c r="K117" s="209"/>
      <c r="L117" s="210"/>
      <c r="M117" s="209"/>
      <c r="N117" s="210"/>
      <c r="O117" s="209"/>
      <c r="P117" s="210"/>
      <c r="Q117" s="209">
        <v>33</v>
      </c>
      <c r="R117" s="210"/>
      <c r="S117" s="209"/>
      <c r="T117" s="210">
        <v>18</v>
      </c>
      <c r="U117" s="209"/>
      <c r="V117" s="210"/>
      <c r="W117" s="209"/>
    </row>
    <row r="118" spans="1:23" ht="22.5">
      <c r="A118" s="231" t="s">
        <v>1504</v>
      </c>
      <c r="B118" s="243" t="str">
        <f>IF(ISERROR(VLOOKUP(A118,TABLES!$A$2:$B$10,2,0)),"",VLOOKUP(A118,TABLES!$A$2:$B$10,2,0))</f>
        <v>□</v>
      </c>
      <c r="C118" s="212" t="str">
        <f>IF($C$113="x","x","")</f>
        <v/>
      </c>
      <c r="D118" s="212" t="str">
        <f>IF($D$113="x","x","")</f>
        <v/>
      </c>
      <c r="E118" s="177" t="s">
        <v>3251</v>
      </c>
      <c r="F118" s="194" t="s">
        <v>3257</v>
      </c>
      <c r="G118" s="251" t="s">
        <v>731</v>
      </c>
      <c r="H118" s="252"/>
      <c r="I118" s="251" t="str">
        <f t="shared" si="5"/>
        <v>AQ_SOMMEIL_RepLeve</v>
      </c>
      <c r="J118" s="219" t="s">
        <v>180</v>
      </c>
      <c r="K118" s="209"/>
      <c r="L118" s="210"/>
      <c r="M118" s="209"/>
      <c r="N118" s="210"/>
      <c r="O118" s="209"/>
      <c r="P118" s="210"/>
      <c r="Q118" s="209">
        <v>34</v>
      </c>
      <c r="R118" s="210"/>
      <c r="S118" s="209"/>
      <c r="T118" s="210">
        <v>18</v>
      </c>
      <c r="U118" s="209"/>
      <c r="V118" s="210"/>
      <c r="W118" s="209"/>
    </row>
    <row r="119" spans="1:23" ht="22.5">
      <c r="A119" s="231" t="s">
        <v>1505</v>
      </c>
      <c r="B119" s="243" t="str">
        <f>IF(ISERROR(VLOOKUP(A119,TABLES!$A$2:$B$10,2,0)),"",VLOOKUP(A119,TABLES!$A$2:$B$10,2,0))</f>
        <v>■</v>
      </c>
      <c r="C119" s="208"/>
      <c r="D119" s="208"/>
      <c r="E119" s="183" t="s">
        <v>4280</v>
      </c>
      <c r="F119" s="178" t="s">
        <v>1340</v>
      </c>
      <c r="G119" s="251" t="s">
        <v>569</v>
      </c>
      <c r="H119" s="252" t="s">
        <v>222</v>
      </c>
      <c r="I119" s="251" t="str">
        <f t="shared" si="5"/>
        <v>AQ_SOMMEIL_PbSommeil ; AQ_SOMMEIL_PbSommeil_N</v>
      </c>
      <c r="J119" s="219" t="s">
        <v>180</v>
      </c>
      <c r="K119" s="209"/>
      <c r="L119" s="210"/>
      <c r="M119" s="209"/>
      <c r="N119" s="210"/>
      <c r="O119" s="209"/>
      <c r="P119" s="210"/>
      <c r="Q119" s="209">
        <v>35</v>
      </c>
      <c r="R119" s="210"/>
      <c r="S119" s="209"/>
      <c r="T119" s="210">
        <v>15</v>
      </c>
      <c r="U119" s="209"/>
      <c r="V119" s="210"/>
      <c r="W119" s="209"/>
    </row>
    <row r="120" spans="1:23" ht="33.75">
      <c r="A120" s="231" t="s">
        <v>1505</v>
      </c>
      <c r="B120" s="243" t="str">
        <f>IF(ISERROR(VLOOKUP(A120,TABLES!$A$2:$B$10,2,0)),"",VLOOKUP(A120,TABLES!$A$2:$B$10,2,0))</f>
        <v>■</v>
      </c>
      <c r="C120" s="208"/>
      <c r="D120" s="208"/>
      <c r="E120" s="183" t="s">
        <v>1226</v>
      </c>
      <c r="F120" s="178" t="s">
        <v>1341</v>
      </c>
      <c r="G120" s="251" t="s">
        <v>548</v>
      </c>
      <c r="H120" s="252" t="s">
        <v>222</v>
      </c>
      <c r="I120" s="251" t="str">
        <f t="shared" si="5"/>
        <v>AQ_SOMMEIL_MatinSoir ; AQ_SOMMEIL_MatinSoir_N</v>
      </c>
      <c r="J120" s="219" t="s">
        <v>180</v>
      </c>
      <c r="K120" s="209"/>
      <c r="L120" s="210"/>
      <c r="M120" s="209"/>
      <c r="N120" s="210"/>
      <c r="O120" s="209"/>
      <c r="P120" s="210"/>
      <c r="Q120" s="209">
        <v>36</v>
      </c>
      <c r="R120" s="210"/>
      <c r="S120" s="209"/>
      <c r="T120" s="210">
        <v>16</v>
      </c>
      <c r="U120" s="209"/>
      <c r="V120" s="210"/>
      <c r="W120" s="209"/>
    </row>
    <row r="121" spans="1:23" ht="22.5">
      <c r="A121" s="231" t="s">
        <v>1505</v>
      </c>
      <c r="B121" s="243" t="str">
        <f>IF(ISERROR(VLOOKUP(A121,TABLES!$A$2:$B$10,2,0)),"",VLOOKUP(A121,TABLES!$A$2:$B$10,2,0))</f>
        <v>■</v>
      </c>
      <c r="C121" s="208"/>
      <c r="D121" s="208"/>
      <c r="E121" s="183" t="s">
        <v>1556</v>
      </c>
      <c r="F121" s="178" t="s">
        <v>1557</v>
      </c>
      <c r="G121" s="251" t="s">
        <v>549</v>
      </c>
      <c r="H121" s="252" t="s">
        <v>222</v>
      </c>
      <c r="I121" s="251" t="str">
        <f t="shared" si="5"/>
        <v>AQ_SOMMEIL_Ronfle ; AQ_SOMMEIL_Ronfle_N</v>
      </c>
      <c r="J121" s="219" t="s">
        <v>180</v>
      </c>
      <c r="K121" s="209"/>
      <c r="L121" s="210"/>
      <c r="M121" s="209"/>
      <c r="N121" s="210"/>
      <c r="O121" s="209"/>
      <c r="P121" s="210"/>
      <c r="Q121" s="209">
        <v>37</v>
      </c>
      <c r="R121" s="210"/>
      <c r="S121" s="209"/>
      <c r="T121" s="210"/>
      <c r="U121" s="209"/>
      <c r="V121" s="210"/>
      <c r="W121" s="209"/>
    </row>
    <row r="122" spans="1:23" ht="22.5">
      <c r="A122" s="231" t="s">
        <v>1508</v>
      </c>
      <c r="B122" s="243" t="str">
        <f>IF(ISERROR(VLOOKUP(A122,TABLES!$A$2:$B$10,2,0)),"",VLOOKUP(A122,TABLES!$A$2:$B$10,2,0))</f>
        <v>□</v>
      </c>
      <c r="C122" s="211" t="str">
        <f>IF(OR(C123="x",C124="x",C125="x"),"x","")</f>
        <v/>
      </c>
      <c r="D122" s="211" t="str">
        <f>IF(OR(D123="x",D124="x",D125="x"),"x","")</f>
        <v/>
      </c>
      <c r="E122" s="177" t="s">
        <v>1170</v>
      </c>
      <c r="F122" s="178" t="s">
        <v>1171</v>
      </c>
      <c r="G122" s="251"/>
      <c r="H122" s="252"/>
      <c r="I122" s="251"/>
      <c r="J122" s="219"/>
      <c r="K122" s="209"/>
      <c r="L122" s="210"/>
      <c r="M122" s="209"/>
      <c r="N122" s="210"/>
      <c r="O122" s="209"/>
      <c r="P122" s="210"/>
      <c r="Q122" s="209">
        <v>37</v>
      </c>
      <c r="R122" s="210"/>
      <c r="S122" s="209"/>
      <c r="T122" s="210"/>
      <c r="U122" s="209"/>
      <c r="V122" s="210"/>
      <c r="W122" s="209"/>
    </row>
    <row r="123" spans="1:23" ht="33.75">
      <c r="A123" s="231" t="s">
        <v>1504</v>
      </c>
      <c r="B123" s="243" t="str">
        <f>IF(ISERROR(VLOOKUP(A123,TABLES!$A$2:$B$10,2,0)),"",VLOOKUP(A123,TABLES!$A$2:$B$10,2,0))</f>
        <v>□</v>
      </c>
      <c r="C123" s="212" t="str">
        <f>IF($C$121="x","x","")</f>
        <v/>
      </c>
      <c r="D123" s="212" t="str">
        <f>IF($D$121="x","x","")</f>
        <v/>
      </c>
      <c r="E123" s="176" t="s">
        <v>1227</v>
      </c>
      <c r="F123" s="260" t="s">
        <v>1342</v>
      </c>
      <c r="G123" s="251" t="s">
        <v>550</v>
      </c>
      <c r="H123" s="252" t="s">
        <v>222</v>
      </c>
      <c r="I123" s="251" t="str">
        <f t="shared" ref="I123:I134" si="6">IF(G123&lt;&gt;"",IF(H123&lt;&gt;"",G123&amp;" ; "&amp;IFERROR(IF(SEARCH(" ; ",G123)&gt;0,SUBSTITUTE(G123," ; ","_N ; ")&amp;"_N"),IFERROR(IF(SEARCH(" ;",G123)&gt;0,SUBSTITUTE(G123," ;","_N  ; ")&amp;"_N"),IFERROR(IF(SEARCH(";",G123)&gt;0,SUBSTITUTE(G123,";","_N  ; ")&amp;"_N"),G123&amp;"_N"))),G123),"")</f>
        <v>AQ_SOMMEIL_RfleFreq ; AQ_SOMMEIL_RfleFreq_N</v>
      </c>
      <c r="J123" s="219" t="s">
        <v>180</v>
      </c>
      <c r="K123" s="209"/>
      <c r="L123" s="210"/>
      <c r="M123" s="209"/>
      <c r="N123" s="210"/>
      <c r="O123" s="209"/>
      <c r="P123" s="210"/>
      <c r="Q123" s="209">
        <v>37</v>
      </c>
      <c r="R123" s="210"/>
      <c r="S123" s="209"/>
      <c r="T123" s="210"/>
      <c r="U123" s="209"/>
      <c r="V123" s="210"/>
      <c r="W123" s="209"/>
    </row>
    <row r="124" spans="1:23" ht="33.75">
      <c r="A124" s="231" t="s">
        <v>1504</v>
      </c>
      <c r="B124" s="243" t="str">
        <f>IF(ISERROR(VLOOKUP(A124,TABLES!$A$2:$B$10,2,0)),"",VLOOKUP(A124,TABLES!$A$2:$B$10,2,0))</f>
        <v>□</v>
      </c>
      <c r="C124" s="212" t="str">
        <f>IF($C$121="x","x","")</f>
        <v/>
      </c>
      <c r="D124" s="212" t="str">
        <f>IF($D$121="x","x","")</f>
        <v/>
      </c>
      <c r="E124" s="176" t="s">
        <v>1228</v>
      </c>
      <c r="F124" s="260" t="s">
        <v>1343</v>
      </c>
      <c r="G124" s="251" t="s">
        <v>551</v>
      </c>
      <c r="H124" s="252" t="s">
        <v>222</v>
      </c>
      <c r="I124" s="251" t="str">
        <f t="shared" si="6"/>
        <v>AQ_SOMMEIL_RfleForce ; AQ_SOMMEIL_RfleForce_N</v>
      </c>
      <c r="J124" s="219" t="s">
        <v>180</v>
      </c>
      <c r="K124" s="209"/>
      <c r="L124" s="210"/>
      <c r="M124" s="209"/>
      <c r="N124" s="210"/>
      <c r="O124" s="209"/>
      <c r="P124" s="210"/>
      <c r="Q124" s="209">
        <v>37</v>
      </c>
      <c r="R124" s="210"/>
      <c r="S124" s="209"/>
      <c r="T124" s="210"/>
      <c r="U124" s="209"/>
      <c r="V124" s="210"/>
      <c r="W124" s="209"/>
    </row>
    <row r="125" spans="1:23" ht="22.5">
      <c r="A125" s="231" t="s">
        <v>1504</v>
      </c>
      <c r="B125" s="243" t="str">
        <f>IF(ISERROR(VLOOKUP(A125,TABLES!$A$2:$B$10,2,0)),"",VLOOKUP(A125,TABLES!$A$2:$B$10,2,0))</f>
        <v>□</v>
      </c>
      <c r="C125" s="212" t="str">
        <f>IF($C$121="x","x","")</f>
        <v/>
      </c>
      <c r="D125" s="212" t="str">
        <f>IF($D$121="x","x","")</f>
        <v/>
      </c>
      <c r="E125" s="177" t="s">
        <v>1444</v>
      </c>
      <c r="F125" s="261" t="s">
        <v>1628</v>
      </c>
      <c r="G125" s="251" t="s">
        <v>552</v>
      </c>
      <c r="H125" s="252" t="s">
        <v>222</v>
      </c>
      <c r="I125" s="251" t="str">
        <f t="shared" si="6"/>
        <v>AQ_SOMMEIL_RfleGeneAutrui ; AQ_SOMMEIL_RfleGeneAutrui_N</v>
      </c>
      <c r="J125" s="219" t="s">
        <v>180</v>
      </c>
      <c r="K125" s="209"/>
      <c r="L125" s="210"/>
      <c r="M125" s="209"/>
      <c r="N125" s="210"/>
      <c r="O125" s="209"/>
      <c r="P125" s="210"/>
      <c r="Q125" s="209">
        <v>38</v>
      </c>
      <c r="R125" s="210"/>
      <c r="S125" s="209"/>
      <c r="T125" s="210"/>
      <c r="U125" s="209"/>
      <c r="V125" s="210"/>
      <c r="W125" s="209"/>
    </row>
    <row r="126" spans="1:23" ht="22.5">
      <c r="A126" s="231" t="s">
        <v>1505</v>
      </c>
      <c r="B126" s="243" t="str">
        <f>IF(ISERROR(VLOOKUP(A126,TABLES!$A$2:$B$10,2,0)),"",VLOOKUP(A126,TABLES!$A$2:$B$10,2,0))</f>
        <v>■</v>
      </c>
      <c r="C126" s="208"/>
      <c r="D126" s="208"/>
      <c r="E126" s="183" t="s">
        <v>1558</v>
      </c>
      <c r="F126" s="178" t="s">
        <v>1559</v>
      </c>
      <c r="G126" s="251" t="s">
        <v>553</v>
      </c>
      <c r="H126" s="252" t="s">
        <v>222</v>
      </c>
      <c r="I126" s="251" t="str">
        <f t="shared" si="6"/>
        <v>AQ_SOMMEIL_Apne ; AQ_SOMMEIL_Apne_N</v>
      </c>
      <c r="J126" s="219" t="s">
        <v>180</v>
      </c>
      <c r="K126" s="209"/>
      <c r="L126" s="210"/>
      <c r="M126" s="209"/>
      <c r="N126" s="210"/>
      <c r="O126" s="209"/>
      <c r="P126" s="210"/>
      <c r="Q126" s="209">
        <v>39</v>
      </c>
      <c r="R126" s="210"/>
      <c r="S126" s="209"/>
      <c r="T126" s="210"/>
      <c r="U126" s="209"/>
      <c r="V126" s="210"/>
      <c r="W126" s="209"/>
    </row>
    <row r="127" spans="1:23" ht="33.75">
      <c r="A127" s="231" t="s">
        <v>1508</v>
      </c>
      <c r="B127" s="243" t="str">
        <f>IF(ISERROR(VLOOKUP(A127,TABLES!$A$2:$B$10,2,0)),"",VLOOKUP(A127,TABLES!$A$2:$B$10,2,0))</f>
        <v>□</v>
      </c>
      <c r="C127" s="212" t="str">
        <f>IF(C126="x","x","")</f>
        <v/>
      </c>
      <c r="D127" s="212" t="str">
        <f>IF(D126="x","x","")</f>
        <v/>
      </c>
      <c r="E127" s="176" t="s">
        <v>1229</v>
      </c>
      <c r="F127" s="260" t="s">
        <v>1344</v>
      </c>
      <c r="G127" s="251" t="s">
        <v>554</v>
      </c>
      <c r="H127" s="252" t="s">
        <v>222</v>
      </c>
      <c r="I127" s="251" t="str">
        <f t="shared" si="6"/>
        <v>AQ_SOMMEIL_ApneFreq ; AQ_SOMMEIL_ApneFreq_N</v>
      </c>
      <c r="J127" s="219" t="s">
        <v>180</v>
      </c>
      <c r="K127" s="209"/>
      <c r="L127" s="210"/>
      <c r="M127" s="209"/>
      <c r="N127" s="210"/>
      <c r="O127" s="209"/>
      <c r="P127" s="210"/>
      <c r="Q127" s="209">
        <v>39</v>
      </c>
      <c r="R127" s="210"/>
      <c r="S127" s="209"/>
      <c r="T127" s="210"/>
      <c r="U127" s="209"/>
      <c r="V127" s="210"/>
      <c r="W127" s="209"/>
    </row>
    <row r="128" spans="1:23" ht="22.5">
      <c r="A128" s="231" t="s">
        <v>1505</v>
      </c>
      <c r="B128" s="243" t="str">
        <f>IF(ISERROR(VLOOKUP(A128,TABLES!$A$2:$B$10,2,0)),"",VLOOKUP(A128,TABLES!$A$2:$B$10,2,0))</f>
        <v>■</v>
      </c>
      <c r="C128" s="208"/>
      <c r="D128" s="208"/>
      <c r="E128" s="183" t="s">
        <v>1560</v>
      </c>
      <c r="F128" s="178" t="s">
        <v>1154</v>
      </c>
      <c r="G128" s="251" t="s">
        <v>555</v>
      </c>
      <c r="H128" s="252" t="s">
        <v>222</v>
      </c>
      <c r="I128" s="251" t="str">
        <f t="shared" si="6"/>
        <v>AQ_SOMMEIL_FatigDorm ; AQ_SOMMEIL_FatigDorm_N</v>
      </c>
      <c r="J128" s="219" t="s">
        <v>180</v>
      </c>
      <c r="K128" s="209"/>
      <c r="L128" s="210"/>
      <c r="M128" s="209"/>
      <c r="N128" s="210"/>
      <c r="O128" s="209"/>
      <c r="P128" s="210"/>
      <c r="Q128" s="209">
        <v>40</v>
      </c>
      <c r="R128" s="210"/>
      <c r="S128" s="209"/>
      <c r="T128" s="210"/>
      <c r="U128" s="209"/>
      <c r="V128" s="210"/>
      <c r="W128" s="209"/>
    </row>
    <row r="129" spans="1:23" ht="33.75">
      <c r="A129" s="231" t="s">
        <v>1508</v>
      </c>
      <c r="B129" s="243" t="str">
        <f>IF(ISERROR(VLOOKUP(A129,TABLES!$A$2:$B$10,2,0)),"",VLOOKUP(A129,TABLES!$A$2:$B$10,2,0))</f>
        <v>□</v>
      </c>
      <c r="C129" s="212" t="str">
        <f>IF(C128="x","x","")</f>
        <v/>
      </c>
      <c r="D129" s="212" t="str">
        <f>IF(D128="x","x","")</f>
        <v/>
      </c>
      <c r="E129" s="176" t="s">
        <v>1229</v>
      </c>
      <c r="F129" s="260" t="s">
        <v>1344</v>
      </c>
      <c r="G129" s="251" t="s">
        <v>556</v>
      </c>
      <c r="H129" s="252" t="s">
        <v>222</v>
      </c>
      <c r="I129" s="251" t="str">
        <f t="shared" si="6"/>
        <v>AQ_SOMMEIL_FatigDormFreq ; AQ_SOMMEIL_FatigDormFreq_N</v>
      </c>
      <c r="J129" s="219" t="s">
        <v>180</v>
      </c>
      <c r="K129" s="209"/>
      <c r="L129" s="210"/>
      <c r="M129" s="209"/>
      <c r="N129" s="210"/>
      <c r="O129" s="209"/>
      <c r="P129" s="210"/>
      <c r="Q129" s="209">
        <v>40</v>
      </c>
      <c r="R129" s="210"/>
      <c r="S129" s="209"/>
      <c r="T129" s="210"/>
      <c r="U129" s="209"/>
      <c r="V129" s="210"/>
      <c r="W129" s="209"/>
    </row>
    <row r="130" spans="1:23" ht="22.5">
      <c r="A130" s="231" t="s">
        <v>1505</v>
      </c>
      <c r="B130" s="243" t="str">
        <f>IF(ISERROR(VLOOKUP(A130,TABLES!$A$2:$B$10,2,0)),"",VLOOKUP(A130,TABLES!$A$2:$B$10,2,0))</f>
        <v>■</v>
      </c>
      <c r="C130" s="208"/>
      <c r="D130" s="208"/>
      <c r="E130" s="183" t="s">
        <v>1561</v>
      </c>
      <c r="F130" s="178" t="s">
        <v>1562</v>
      </c>
      <c r="G130" s="251" t="s">
        <v>558</v>
      </c>
      <c r="H130" s="252" t="s">
        <v>222</v>
      </c>
      <c r="I130" s="251" t="str">
        <f t="shared" si="6"/>
        <v>AQ_SOMMEIL_FatigJour ; AQ_SOMMEIL_FatigJour_N</v>
      </c>
      <c r="J130" s="219" t="s">
        <v>180</v>
      </c>
      <c r="K130" s="209"/>
      <c r="L130" s="210"/>
      <c r="M130" s="209"/>
      <c r="N130" s="210"/>
      <c r="O130" s="209"/>
      <c r="P130" s="210"/>
      <c r="Q130" s="209">
        <v>41</v>
      </c>
      <c r="R130" s="210"/>
      <c r="S130" s="209"/>
      <c r="T130" s="210"/>
      <c r="U130" s="209"/>
      <c r="V130" s="210"/>
      <c r="W130" s="209"/>
    </row>
    <row r="131" spans="1:23" ht="33.75">
      <c r="A131" s="231" t="s">
        <v>1508</v>
      </c>
      <c r="B131" s="243" t="str">
        <f>IF(ISERROR(VLOOKUP(A131,TABLES!$A$2:$B$10,2,0)),"",VLOOKUP(A131,TABLES!$A$2:$B$10,2,0))</f>
        <v>□</v>
      </c>
      <c r="C131" s="212" t="str">
        <f>IF(C130="x","x","")</f>
        <v/>
      </c>
      <c r="D131" s="212" t="str">
        <f>IF(D130="x","x","")</f>
        <v/>
      </c>
      <c r="E131" s="176" t="s">
        <v>1229</v>
      </c>
      <c r="F131" s="260" t="s">
        <v>1344</v>
      </c>
      <c r="G131" s="251" t="s">
        <v>557</v>
      </c>
      <c r="H131" s="252" t="s">
        <v>222</v>
      </c>
      <c r="I131" s="251" t="str">
        <f t="shared" si="6"/>
        <v>AQ_SOMMEIL_FatigJourFreq ; AQ_SOMMEIL_FatigJourFreq_N</v>
      </c>
      <c r="J131" s="219" t="s">
        <v>180</v>
      </c>
      <c r="K131" s="209"/>
      <c r="L131" s="210"/>
      <c r="M131" s="209"/>
      <c r="N131" s="210"/>
      <c r="O131" s="209"/>
      <c r="P131" s="210"/>
      <c r="Q131" s="209">
        <v>41</v>
      </c>
      <c r="R131" s="210"/>
      <c r="S131" s="209"/>
      <c r="T131" s="210"/>
      <c r="U131" s="209"/>
      <c r="V131" s="210"/>
      <c r="W131" s="209"/>
    </row>
    <row r="132" spans="1:23" ht="22.5">
      <c r="A132" s="231" t="s">
        <v>1505</v>
      </c>
      <c r="B132" s="243" t="str">
        <f>IF(ISERROR(VLOOKUP(A132,TABLES!$A$2:$B$10,2,0)),"",VLOOKUP(A132,TABLES!$A$2:$B$10,2,0))</f>
        <v>■</v>
      </c>
      <c r="C132" s="208"/>
      <c r="D132" s="208"/>
      <c r="E132" s="183" t="s">
        <v>1230</v>
      </c>
      <c r="F132" s="178" t="s">
        <v>1345</v>
      </c>
      <c r="G132" s="251" t="s">
        <v>559</v>
      </c>
      <c r="H132" s="252" t="s">
        <v>222</v>
      </c>
      <c r="I132" s="251" t="str">
        <f t="shared" si="6"/>
        <v>AQ_SOMMEIL_DortRoule ; AQ_SOMMEIL_DortRoule_N</v>
      </c>
      <c r="J132" s="219" t="s">
        <v>180</v>
      </c>
      <c r="K132" s="209"/>
      <c r="L132" s="210"/>
      <c r="M132" s="209"/>
      <c r="N132" s="210"/>
      <c r="O132" s="209"/>
      <c r="P132" s="210"/>
      <c r="Q132" s="209">
        <v>42</v>
      </c>
      <c r="R132" s="210"/>
      <c r="S132" s="209"/>
      <c r="T132" s="210"/>
      <c r="U132" s="209"/>
      <c r="V132" s="210"/>
      <c r="W132" s="209"/>
    </row>
    <row r="133" spans="1:23" ht="33.75">
      <c r="A133" s="231" t="s">
        <v>1508</v>
      </c>
      <c r="B133" s="243" t="str">
        <f>IF(ISERROR(VLOOKUP(A133,TABLES!$A$2:$B$10,2,0)),"",VLOOKUP(A133,TABLES!$A$2:$B$10,2,0))</f>
        <v>□</v>
      </c>
      <c r="C133" s="212" t="str">
        <f>IF(C132="x","x","")</f>
        <v/>
      </c>
      <c r="D133" s="212" t="str">
        <f>IF(D132="x","x","")</f>
        <v/>
      </c>
      <c r="E133" s="176" t="s">
        <v>1229</v>
      </c>
      <c r="F133" s="260" t="s">
        <v>1344</v>
      </c>
      <c r="G133" s="251" t="s">
        <v>560</v>
      </c>
      <c r="H133" s="252" t="s">
        <v>222</v>
      </c>
      <c r="I133" s="251" t="str">
        <f t="shared" si="6"/>
        <v>AQ_SOMMEIL_DortRouleFreq ; AQ_SOMMEIL_DortRouleFreq_N</v>
      </c>
      <c r="J133" s="219" t="s">
        <v>180</v>
      </c>
      <c r="K133" s="209"/>
      <c r="L133" s="210"/>
      <c r="M133" s="209"/>
      <c r="N133" s="210"/>
      <c r="O133" s="209"/>
      <c r="P133" s="210"/>
      <c r="Q133" s="209">
        <v>42</v>
      </c>
      <c r="R133" s="210"/>
      <c r="S133" s="209"/>
      <c r="T133" s="210"/>
      <c r="U133" s="209"/>
      <c r="V133" s="210"/>
      <c r="W133" s="209"/>
    </row>
    <row r="134" spans="1:23" ht="22.5">
      <c r="A134" s="231" t="s">
        <v>1505</v>
      </c>
      <c r="B134" s="243" t="str">
        <f>IF(ISERROR(VLOOKUP(A134,TABLES!$A$2:$B$10,2,0)),"",VLOOKUP(A134,TABLES!$A$2:$B$10,2,0))</f>
        <v>■</v>
      </c>
      <c r="C134" s="208"/>
      <c r="D134" s="208"/>
      <c r="E134" s="183" t="s">
        <v>1563</v>
      </c>
      <c r="F134" s="178" t="s">
        <v>1564</v>
      </c>
      <c r="G134" s="251" t="s">
        <v>561</v>
      </c>
      <c r="H134" s="252" t="s">
        <v>222</v>
      </c>
      <c r="I134" s="251" t="str">
        <f t="shared" si="6"/>
        <v>AQ_SOMMEIL_ApneTrait ; AQ_SOMMEIL_ApneTrait_N</v>
      </c>
      <c r="J134" s="219" t="s">
        <v>180</v>
      </c>
      <c r="K134" s="209"/>
      <c r="L134" s="210"/>
      <c r="M134" s="209"/>
      <c r="N134" s="210"/>
      <c r="O134" s="209"/>
      <c r="P134" s="210"/>
      <c r="Q134" s="209">
        <v>43</v>
      </c>
      <c r="R134" s="210"/>
      <c r="S134" s="209"/>
      <c r="T134" s="210"/>
      <c r="U134" s="209"/>
      <c r="V134" s="210"/>
      <c r="W134" s="209"/>
    </row>
    <row r="135" spans="1:23" ht="22.5">
      <c r="A135" s="231" t="s">
        <v>1508</v>
      </c>
      <c r="B135" s="243" t="str">
        <f>IF(ISERROR(VLOOKUP(A135,TABLES!$A$2:$B$10,2,0)),"",VLOOKUP(A135,TABLES!$A$2:$B$10,2,0))</f>
        <v>□</v>
      </c>
      <c r="C135" s="211" t="str">
        <f>IF(OR(C136="x",C137="x",C138="x",C139="x"),"x","")</f>
        <v/>
      </c>
      <c r="D135" s="211" t="str">
        <f>IF(OR(D136="x",D137="x",D138="x",D139="x"),"x","")</f>
        <v/>
      </c>
      <c r="E135" s="177" t="s">
        <v>1170</v>
      </c>
      <c r="F135" s="178" t="s">
        <v>1171</v>
      </c>
      <c r="G135" s="251"/>
      <c r="H135" s="252"/>
      <c r="I135" s="251"/>
      <c r="J135" s="219"/>
      <c r="K135" s="209"/>
      <c r="L135" s="210"/>
      <c r="M135" s="209"/>
      <c r="N135" s="210"/>
      <c r="O135" s="209"/>
      <c r="P135" s="210"/>
      <c r="Q135" s="209">
        <v>43</v>
      </c>
      <c r="R135" s="210"/>
      <c r="S135" s="209"/>
      <c r="T135" s="210"/>
      <c r="U135" s="209"/>
      <c r="V135" s="210"/>
      <c r="W135" s="209"/>
    </row>
    <row r="136" spans="1:23" ht="22.5">
      <c r="A136" s="231" t="s">
        <v>1504</v>
      </c>
      <c r="B136" s="243" t="str">
        <f>IF(ISERROR(VLOOKUP(A136,TABLES!$A$2:$B$10,2,0)),"",VLOOKUP(A136,TABLES!$A$2:$B$10,2,0))</f>
        <v>□</v>
      </c>
      <c r="C136" s="212" t="str">
        <f>IF($C$134="x","x","")</f>
        <v/>
      </c>
      <c r="D136" s="212" t="str">
        <f>IF($D$134="x","x","")</f>
        <v/>
      </c>
      <c r="E136" s="176" t="s">
        <v>1445</v>
      </c>
      <c r="F136" s="260" t="s">
        <v>1629</v>
      </c>
      <c r="G136" s="251" t="s">
        <v>562</v>
      </c>
      <c r="H136" s="252" t="s">
        <v>222</v>
      </c>
      <c r="I136" s="251" t="str">
        <f>IF(G136&lt;&gt;"",IF(H136&lt;&gt;"",G136&amp;" ; "&amp;IFERROR(IF(SEARCH(" ; ",G136)&gt;0,SUBSTITUTE(G136," ; ","_N ; ")&amp;"_N"),IFERROR(IF(SEARCH(" ;",G136)&gt;0,SUBSTITUTE(G136," ;","_N  ; ")&amp;"_N"),IFERROR(IF(SEARCH(";",G136)&gt;0,SUBSTITUTE(G136,";","_N  ; ")&amp;"_N"),G136&amp;"_N"))),G136),"")</f>
        <v>AQ_SOMMEIL_ApneApp ; AQ_SOMMEIL_ApneApp_N</v>
      </c>
      <c r="J136" s="219" t="s">
        <v>180</v>
      </c>
      <c r="K136" s="209"/>
      <c r="L136" s="210"/>
      <c r="M136" s="209"/>
      <c r="N136" s="210"/>
      <c r="O136" s="209"/>
      <c r="P136" s="210"/>
      <c r="Q136" s="209">
        <v>43</v>
      </c>
      <c r="R136" s="210"/>
      <c r="S136" s="229"/>
      <c r="T136" s="210"/>
      <c r="U136" s="209"/>
      <c r="V136" s="210"/>
      <c r="W136" s="209"/>
    </row>
    <row r="137" spans="1:23" ht="22.5">
      <c r="A137" s="231" t="s">
        <v>1504</v>
      </c>
      <c r="B137" s="243" t="str">
        <f>IF(ISERROR(VLOOKUP(A137,TABLES!$A$2:$B$10,2,0)),"",VLOOKUP(A137,TABLES!$A$2:$B$10,2,0))</f>
        <v>□</v>
      </c>
      <c r="C137" s="212" t="str">
        <f>IF($C$134="x","x","")</f>
        <v/>
      </c>
      <c r="D137" s="212" t="str">
        <f>IF($D$134="x","x","")</f>
        <v/>
      </c>
      <c r="E137" s="176" t="s">
        <v>4275</v>
      </c>
      <c r="F137" s="260" t="s">
        <v>1630</v>
      </c>
      <c r="G137" s="251" t="s">
        <v>563</v>
      </c>
      <c r="H137" s="252" t="s">
        <v>222</v>
      </c>
      <c r="I137" s="251" t="str">
        <f>IF(G137&lt;&gt;"",IF(H137&lt;&gt;"",G137&amp;" ; "&amp;IFERROR(IF(SEARCH(" ; ",G137)&gt;0,SUBSTITUTE(G137," ; ","_N ; ")&amp;"_N"),IFERROR(IF(SEARCH(" ;",G137)&gt;0,SUBSTITUTE(G137," ;","_N  ; ")&amp;"_N"),IFERROR(IF(SEARCH(";",G137)&gt;0,SUBSTITUTE(G137,";","_N  ; ")&amp;"_N"),G137&amp;"_N"))),G137),"")</f>
        <v>AQ_SOMMEIL_ApneOrthese ; AQ_SOMMEIL_ApneOrthese_N</v>
      </c>
      <c r="J137" s="219" t="s">
        <v>180</v>
      </c>
      <c r="K137" s="209"/>
      <c r="L137" s="210"/>
      <c r="M137" s="209"/>
      <c r="N137" s="210"/>
      <c r="O137" s="209"/>
      <c r="P137" s="210"/>
      <c r="Q137" s="209">
        <v>43</v>
      </c>
      <c r="R137" s="210"/>
      <c r="S137" s="209"/>
      <c r="T137" s="210"/>
      <c r="U137" s="209"/>
      <c r="V137" s="210"/>
      <c r="W137" s="209"/>
    </row>
    <row r="138" spans="1:23" ht="22.5">
      <c r="A138" s="231" t="s">
        <v>1504</v>
      </c>
      <c r="B138" s="243" t="str">
        <f>IF(ISERROR(VLOOKUP(A138,TABLES!$A$2:$B$10,2,0)),"",VLOOKUP(A138,TABLES!$A$2:$B$10,2,0))</f>
        <v>□</v>
      </c>
      <c r="C138" s="212" t="str">
        <f>IF($C$134="x","x","")</f>
        <v/>
      </c>
      <c r="D138" s="212" t="str">
        <f>IF($D$134="x","x","")</f>
        <v/>
      </c>
      <c r="E138" s="176" t="s">
        <v>1231</v>
      </c>
      <c r="F138" s="260" t="s">
        <v>1346</v>
      </c>
      <c r="G138" s="251" t="s">
        <v>564</v>
      </c>
      <c r="H138" s="252" t="s">
        <v>222</v>
      </c>
      <c r="I138" s="251" t="str">
        <f>IF(G138&lt;&gt;"",IF(H138&lt;&gt;"",G138&amp;" ; "&amp;IFERROR(IF(SEARCH(" ; ",G138)&gt;0,SUBSTITUTE(G138," ; ","_N ; ")&amp;"_N"),IFERROR(IF(SEARCH(" ;",G138)&gt;0,SUBSTITUTE(G138," ;","_N  ; ")&amp;"_N"),IFERROR(IF(SEARCH(";",G138)&gt;0,SUBSTITUTE(G138,";","_N  ; ")&amp;"_N"),G138&amp;"_N"))),G138),"")</f>
        <v>AQ_SOMMEIL_ApneTpsDispositif ; AQ_SOMMEIL_ApneTpsDispositif_N</v>
      </c>
      <c r="J138" s="219" t="s">
        <v>180</v>
      </c>
      <c r="K138" s="209"/>
      <c r="L138" s="210"/>
      <c r="M138" s="209"/>
      <c r="N138" s="210"/>
      <c r="O138" s="209"/>
      <c r="P138" s="210"/>
      <c r="Q138" s="209">
        <v>43</v>
      </c>
      <c r="R138" s="210"/>
      <c r="S138" s="209"/>
      <c r="T138" s="210"/>
      <c r="U138" s="209"/>
      <c r="V138" s="210"/>
      <c r="W138" s="209"/>
    </row>
    <row r="139" spans="1:23" ht="22.5">
      <c r="A139" s="231" t="s">
        <v>1504</v>
      </c>
      <c r="B139" s="243" t="str">
        <f>IF(ISERROR(VLOOKUP(A139,TABLES!$A$2:$B$10,2,0)),"",VLOOKUP(A139,TABLES!$A$2:$B$10,2,0))</f>
        <v>□</v>
      </c>
      <c r="C139" s="212" t="str">
        <f>IF($C$134="x","x","")</f>
        <v/>
      </c>
      <c r="D139" s="212" t="str">
        <f>IF($D$134="x","x","")</f>
        <v/>
      </c>
      <c r="E139" s="176" t="s">
        <v>1232</v>
      </c>
      <c r="F139" s="260" t="s">
        <v>1347</v>
      </c>
      <c r="G139" s="251" t="s">
        <v>565</v>
      </c>
      <c r="H139" s="252" t="s">
        <v>222</v>
      </c>
      <c r="I139" s="251" t="str">
        <f>IF(G139&lt;&gt;"",IF(H139&lt;&gt;"",G139&amp;" ; "&amp;IFERROR(IF(SEARCH(" ; ",G139)&gt;0,SUBSTITUTE(G139," ; ","_N ; ")&amp;"_N"),IFERROR(IF(SEARCH(" ;",G139)&gt;0,SUBSTITUTE(G139," ;","_N  ; ")&amp;"_N"),IFERROR(IF(SEARCH(";",G139)&gt;0,SUBSTITUTE(G139,";","_N  ; ")&amp;"_N"),G139&amp;"_N"))),G139),"")</f>
        <v>AQ_SOMMEIL_ApneNuitDispositif ; AQ_SOMMEIL_ApneNuitDispositif_N</v>
      </c>
      <c r="J139" s="219" t="s">
        <v>180</v>
      </c>
      <c r="K139" s="209"/>
      <c r="L139" s="210"/>
      <c r="M139" s="209"/>
      <c r="N139" s="210"/>
      <c r="O139" s="209"/>
      <c r="P139" s="210"/>
      <c r="Q139" s="209">
        <v>43</v>
      </c>
      <c r="R139" s="210"/>
      <c r="S139" s="209"/>
      <c r="T139" s="210"/>
      <c r="U139" s="209"/>
      <c r="V139" s="210"/>
      <c r="W139" s="209"/>
    </row>
    <row r="140" spans="1:23" ht="22.5">
      <c r="A140" s="231" t="s">
        <v>1505</v>
      </c>
      <c r="B140" s="243" t="str">
        <f>IF(ISERROR(VLOOKUP(A140,TABLES!$A$2:$B$10,2,0)),"",VLOOKUP(A140,TABLES!$A$2:$B$10,2,0))</f>
        <v>■</v>
      </c>
      <c r="C140" s="208"/>
      <c r="D140" s="208"/>
      <c r="E140" s="183" t="s">
        <v>3234</v>
      </c>
      <c r="F140" s="178" t="s">
        <v>3235</v>
      </c>
      <c r="G140" s="251" t="s">
        <v>566</v>
      </c>
      <c r="H140" s="252" t="s">
        <v>222</v>
      </c>
      <c r="I140" s="251" t="str">
        <f>IF(G140&lt;&gt;"",IF(H140&lt;&gt;"",G140&amp;" ; "&amp;IFERROR(IF(SEARCH(" ; ",G140)&gt;0,SUBSTITUTE(G140," ; ","_N ; ")&amp;"_N"),IFERROR(IF(SEARCH(" ;",G140)&gt;0,SUBSTITUTE(G140," ;","_N  ; ")&amp;"_N"),IFERROR(IF(SEARCH(";",G140)&gt;0,SUBSTITUTE(G140,";","_N  ; ")&amp;"_N"),G140&amp;"_N"))),G140),"")</f>
        <v>AQ_SOMMEIL_MesureCou ; AQ_SOMMEIL_MesureCou_N</v>
      </c>
      <c r="J140" s="219" t="s">
        <v>180</v>
      </c>
      <c r="K140" s="209"/>
      <c r="L140" s="210"/>
      <c r="M140" s="209"/>
      <c r="N140" s="210"/>
      <c r="O140" s="209"/>
      <c r="P140" s="210"/>
      <c r="Q140" s="209">
        <v>44</v>
      </c>
      <c r="R140" s="210"/>
      <c r="S140" s="209"/>
      <c r="T140" s="210"/>
      <c r="U140" s="209"/>
      <c r="V140" s="210"/>
      <c r="W140" s="209"/>
    </row>
    <row r="141" spans="1:23" ht="22.5">
      <c r="A141" s="231"/>
      <c r="B141" s="243"/>
      <c r="C141" s="208"/>
      <c r="D141" s="208"/>
      <c r="E141" s="183" t="s">
        <v>4739</v>
      </c>
      <c r="F141" s="178" t="s">
        <v>4755</v>
      </c>
      <c r="G141" s="251" t="s">
        <v>4751</v>
      </c>
      <c r="H141" s="252"/>
      <c r="I141" s="251" t="str">
        <f t="shared" ref="I141:I172" si="7">IF(G141&lt;&gt;"",IF(H141&lt;&gt;"",G141&amp;" ; "&amp;IFERROR(IF(SEARCH(" ; ",G141)&gt;0,SUBSTITUTE(G141," ; ","_N ; ")&amp;"_N"),IFERROR(IF(SEARCH(" ;",G141)&gt;0,SUBSTITUTE(G141," ;","_N  ; ")&amp;"_N"),IFERROR(IF(SEARCH(";",G141)&gt;0,SUBSTITUTE(G141,";","_N  ; ")&amp;"_N"),G141&amp;"_N"))),G141),"")</f>
        <v>AQ_SOMMEIL_HCoucher</v>
      </c>
      <c r="J141" s="219" t="s">
        <v>180</v>
      </c>
      <c r="K141" s="209"/>
      <c r="L141" s="210"/>
      <c r="M141" s="209"/>
      <c r="N141" s="210"/>
      <c r="O141" s="209"/>
      <c r="P141" s="210"/>
      <c r="Q141" s="209"/>
      <c r="R141" s="210"/>
      <c r="S141" s="209"/>
      <c r="T141" s="210"/>
      <c r="U141" s="209"/>
      <c r="V141" s="210"/>
      <c r="W141" s="209">
        <v>14</v>
      </c>
    </row>
    <row r="142" spans="1:23" ht="22.5">
      <c r="A142" s="231"/>
      <c r="B142" s="243"/>
      <c r="C142" s="208"/>
      <c r="D142" s="208"/>
      <c r="E142" s="183" t="s">
        <v>5042</v>
      </c>
      <c r="F142" s="178" t="s">
        <v>5043</v>
      </c>
      <c r="G142" s="251" t="s">
        <v>4752</v>
      </c>
      <c r="H142" s="252"/>
      <c r="I142" s="251" t="str">
        <f t="shared" si="7"/>
        <v>AQ_SOMMEIL_HTempsEndor</v>
      </c>
      <c r="J142" s="219" t="s">
        <v>180</v>
      </c>
      <c r="K142" s="209"/>
      <c r="L142" s="210"/>
      <c r="M142" s="209"/>
      <c r="N142" s="210"/>
      <c r="O142" s="209"/>
      <c r="P142" s="210"/>
      <c r="Q142" s="209"/>
      <c r="R142" s="210"/>
      <c r="S142" s="209"/>
      <c r="T142" s="210"/>
      <c r="U142" s="209"/>
      <c r="V142" s="210"/>
      <c r="W142" s="209">
        <v>15</v>
      </c>
    </row>
    <row r="143" spans="1:23" ht="22.5">
      <c r="A143" s="231"/>
      <c r="B143" s="243"/>
      <c r="C143" s="208"/>
      <c r="D143" s="208"/>
      <c r="E143" s="183" t="s">
        <v>4753</v>
      </c>
      <c r="F143" s="178" t="s">
        <v>4758</v>
      </c>
      <c r="G143" s="251" t="s">
        <v>4759</v>
      </c>
      <c r="H143" s="252"/>
      <c r="I143" s="251" t="str">
        <f t="shared" si="7"/>
        <v>AQ_SOMMEIL_HLever</v>
      </c>
      <c r="J143" s="219" t="s">
        <v>180</v>
      </c>
      <c r="K143" s="209"/>
      <c r="L143" s="210"/>
      <c r="M143" s="209"/>
      <c r="N143" s="210"/>
      <c r="O143" s="209"/>
      <c r="P143" s="210"/>
      <c r="Q143" s="209"/>
      <c r="R143" s="210"/>
      <c r="S143" s="209"/>
      <c r="T143" s="210"/>
      <c r="U143" s="209"/>
      <c r="V143" s="210"/>
      <c r="W143" s="209">
        <v>16</v>
      </c>
    </row>
    <row r="144" spans="1:23" ht="22.5">
      <c r="A144" s="231"/>
      <c r="B144" s="243"/>
      <c r="C144" s="208"/>
      <c r="D144" s="208"/>
      <c r="E144" s="183" t="s">
        <v>4754</v>
      </c>
      <c r="F144" s="178" t="s">
        <v>4756</v>
      </c>
      <c r="G144" s="251" t="s">
        <v>4757</v>
      </c>
      <c r="H144" s="252"/>
      <c r="I144" s="251" t="str">
        <f t="shared" si="7"/>
        <v>AQ_SOMMEIL_HTempsDort</v>
      </c>
      <c r="J144" s="219" t="s">
        <v>180</v>
      </c>
      <c r="K144" s="209"/>
      <c r="L144" s="210"/>
      <c r="M144" s="209"/>
      <c r="N144" s="210"/>
      <c r="O144" s="209"/>
      <c r="P144" s="210"/>
      <c r="Q144" s="209"/>
      <c r="R144" s="210"/>
      <c r="S144" s="209"/>
      <c r="T144" s="210"/>
      <c r="U144" s="209"/>
      <c r="V144" s="210"/>
      <c r="W144" s="209">
        <v>17</v>
      </c>
    </row>
    <row r="145" spans="1:23" ht="22.5">
      <c r="A145" s="231"/>
      <c r="B145" s="243"/>
      <c r="C145" s="208"/>
      <c r="D145" s="208"/>
      <c r="E145" s="183" t="s">
        <v>4740</v>
      </c>
      <c r="F145" s="178" t="s">
        <v>4760</v>
      </c>
      <c r="G145" s="251"/>
      <c r="H145" s="252"/>
      <c r="I145" s="251" t="str">
        <f t="shared" si="7"/>
        <v/>
      </c>
      <c r="J145" s="219" t="s">
        <v>180</v>
      </c>
      <c r="K145" s="209"/>
      <c r="L145" s="210"/>
      <c r="M145" s="209"/>
      <c r="N145" s="210"/>
      <c r="O145" s="209"/>
      <c r="P145" s="210"/>
      <c r="Q145" s="209"/>
      <c r="R145" s="210"/>
      <c r="S145" s="209"/>
      <c r="T145" s="210"/>
      <c r="U145" s="209"/>
      <c r="V145" s="210"/>
      <c r="W145" s="209">
        <v>18</v>
      </c>
    </row>
    <row r="146" spans="1:23">
      <c r="A146" s="231"/>
      <c r="B146" s="243"/>
      <c r="C146" s="237" t="str">
        <f>IF($C$145="x","x","")</f>
        <v/>
      </c>
      <c r="D146" s="237" t="str">
        <f>IF($D$145="x","x","")</f>
        <v/>
      </c>
      <c r="E146" s="183" t="s">
        <v>4741</v>
      </c>
      <c r="F146" s="178" t="s">
        <v>4761</v>
      </c>
      <c r="G146" s="251" t="s">
        <v>4771</v>
      </c>
      <c r="H146" s="252"/>
      <c r="I146" s="251" t="str">
        <f t="shared" si="7"/>
        <v>AQ_SOMMEIL_Per30mn</v>
      </c>
      <c r="J146" s="219" t="s">
        <v>180</v>
      </c>
      <c r="K146" s="209"/>
      <c r="L146" s="210"/>
      <c r="M146" s="209"/>
      <c r="N146" s="210"/>
      <c r="O146" s="209"/>
      <c r="P146" s="210"/>
      <c r="Q146" s="209"/>
      <c r="R146" s="210"/>
      <c r="S146" s="209"/>
      <c r="T146" s="210"/>
      <c r="U146" s="209"/>
      <c r="V146" s="210"/>
      <c r="W146" s="209">
        <v>18</v>
      </c>
    </row>
    <row r="147" spans="1:23">
      <c r="A147" s="231"/>
      <c r="B147" s="243"/>
      <c r="C147" s="237" t="str">
        <f t="shared" ref="C147:C155" si="8">IF($C$145="x","x","")</f>
        <v/>
      </c>
      <c r="D147" s="237" t="str">
        <f t="shared" ref="D147:D155" si="9">IF($D$145="x","x","")</f>
        <v/>
      </c>
      <c r="E147" s="183" t="s">
        <v>4742</v>
      </c>
      <c r="F147" s="178" t="s">
        <v>4762</v>
      </c>
      <c r="G147" s="251" t="s">
        <v>4772</v>
      </c>
      <c r="H147" s="252"/>
      <c r="I147" s="251" t="str">
        <f t="shared" si="7"/>
        <v>AQ_SOMMEIL_PerReveil</v>
      </c>
      <c r="J147" s="219" t="s">
        <v>180</v>
      </c>
      <c r="K147" s="209"/>
      <c r="L147" s="210"/>
      <c r="M147" s="209"/>
      <c r="N147" s="210"/>
      <c r="O147" s="209"/>
      <c r="P147" s="210"/>
      <c r="Q147" s="209"/>
      <c r="R147" s="210"/>
      <c r="S147" s="209"/>
      <c r="T147" s="210"/>
      <c r="U147" s="209"/>
      <c r="V147" s="210"/>
      <c r="W147" s="209">
        <v>18</v>
      </c>
    </row>
    <row r="148" spans="1:23">
      <c r="A148" s="231"/>
      <c r="B148" s="243"/>
      <c r="C148" s="237" t="str">
        <f t="shared" si="8"/>
        <v/>
      </c>
      <c r="D148" s="237" t="str">
        <f t="shared" si="9"/>
        <v/>
      </c>
      <c r="E148" s="183" t="s">
        <v>4743</v>
      </c>
      <c r="F148" s="178" t="s">
        <v>4763</v>
      </c>
      <c r="G148" s="251" t="s">
        <v>4773</v>
      </c>
      <c r="H148" s="252"/>
      <c r="I148" s="251" t="str">
        <f t="shared" si="7"/>
        <v>AQ_SOMMEIL_PerWC</v>
      </c>
      <c r="J148" s="219" t="s">
        <v>180</v>
      </c>
      <c r="K148" s="209"/>
      <c r="L148" s="210"/>
      <c r="M148" s="209"/>
      <c r="N148" s="210"/>
      <c r="O148" s="209"/>
      <c r="P148" s="210"/>
      <c r="Q148" s="209"/>
      <c r="R148" s="210"/>
      <c r="S148" s="209"/>
      <c r="T148" s="210"/>
      <c r="U148" s="209"/>
      <c r="V148" s="210"/>
      <c r="W148" s="209">
        <v>18</v>
      </c>
    </row>
    <row r="149" spans="1:23">
      <c r="A149" s="231"/>
      <c r="B149" s="243"/>
      <c r="C149" s="237" t="str">
        <f t="shared" si="8"/>
        <v/>
      </c>
      <c r="D149" s="237" t="str">
        <f t="shared" si="9"/>
        <v/>
      </c>
      <c r="E149" s="183" t="s">
        <v>4744</v>
      </c>
      <c r="F149" s="178" t="s">
        <v>4764</v>
      </c>
      <c r="G149" s="251" t="s">
        <v>4774</v>
      </c>
      <c r="H149" s="252"/>
      <c r="I149" s="251" t="str">
        <f t="shared" si="7"/>
        <v>AQ_SOMMEIL_PerResp</v>
      </c>
      <c r="J149" s="219" t="s">
        <v>180</v>
      </c>
      <c r="K149" s="209"/>
      <c r="L149" s="210"/>
      <c r="M149" s="209"/>
      <c r="N149" s="210"/>
      <c r="O149" s="209"/>
      <c r="P149" s="210"/>
      <c r="Q149" s="209"/>
      <c r="R149" s="210"/>
      <c r="S149" s="209"/>
      <c r="T149" s="210"/>
      <c r="U149" s="209"/>
      <c r="V149" s="210"/>
      <c r="W149" s="209">
        <v>18</v>
      </c>
    </row>
    <row r="150" spans="1:23">
      <c r="A150" s="231"/>
      <c r="B150" s="243"/>
      <c r="C150" s="237" t="str">
        <f t="shared" si="8"/>
        <v/>
      </c>
      <c r="D150" s="237" t="str">
        <f t="shared" si="9"/>
        <v/>
      </c>
      <c r="E150" s="183" t="s">
        <v>4745</v>
      </c>
      <c r="F150" s="178" t="s">
        <v>4765</v>
      </c>
      <c r="G150" s="251" t="s">
        <v>4775</v>
      </c>
      <c r="H150" s="252"/>
      <c r="I150" s="251" t="str">
        <f t="shared" si="7"/>
        <v>AQ_SOMMEIL_PerBruy</v>
      </c>
      <c r="J150" s="219" t="s">
        <v>180</v>
      </c>
      <c r="K150" s="209"/>
      <c r="L150" s="210"/>
      <c r="M150" s="209"/>
      <c r="N150" s="210"/>
      <c r="O150" s="209"/>
      <c r="P150" s="210"/>
      <c r="Q150" s="209"/>
      <c r="R150" s="210"/>
      <c r="S150" s="209"/>
      <c r="T150" s="210"/>
      <c r="U150" s="209"/>
      <c r="V150" s="210"/>
      <c r="W150" s="209">
        <v>18</v>
      </c>
    </row>
    <row r="151" spans="1:23">
      <c r="A151" s="231"/>
      <c r="B151" s="243"/>
      <c r="C151" s="237" t="str">
        <f t="shared" si="8"/>
        <v/>
      </c>
      <c r="D151" s="237" t="str">
        <f t="shared" si="9"/>
        <v/>
      </c>
      <c r="E151" s="183" t="s">
        <v>4746</v>
      </c>
      <c r="F151" s="178" t="s">
        <v>4766</v>
      </c>
      <c r="G151" s="251" t="s">
        <v>4776</v>
      </c>
      <c r="H151" s="252"/>
      <c r="I151" s="251" t="str">
        <f t="shared" si="7"/>
        <v>AQ_SOMMEIL_PerFroid</v>
      </c>
      <c r="J151" s="219" t="s">
        <v>180</v>
      </c>
      <c r="K151" s="209"/>
      <c r="L151" s="210"/>
      <c r="M151" s="209"/>
      <c r="N151" s="210"/>
      <c r="O151" s="209"/>
      <c r="P151" s="210"/>
      <c r="Q151" s="209"/>
      <c r="R151" s="210"/>
      <c r="S151" s="209"/>
      <c r="T151" s="210"/>
      <c r="U151" s="209"/>
      <c r="V151" s="210"/>
      <c r="W151" s="209">
        <v>18</v>
      </c>
    </row>
    <row r="152" spans="1:23">
      <c r="A152" s="231"/>
      <c r="B152" s="243"/>
      <c r="C152" s="237" t="str">
        <f t="shared" si="8"/>
        <v/>
      </c>
      <c r="D152" s="237" t="str">
        <f t="shared" si="9"/>
        <v/>
      </c>
      <c r="E152" s="183" t="s">
        <v>4747</v>
      </c>
      <c r="F152" s="178" t="s">
        <v>4767</v>
      </c>
      <c r="G152" s="251" t="s">
        <v>4777</v>
      </c>
      <c r="H152" s="252"/>
      <c r="I152" s="251" t="str">
        <f t="shared" si="7"/>
        <v>AQ_SOMMEIL_PerChaud</v>
      </c>
      <c r="J152" s="219" t="s">
        <v>180</v>
      </c>
      <c r="K152" s="209"/>
      <c r="L152" s="210"/>
      <c r="M152" s="209"/>
      <c r="N152" s="210"/>
      <c r="O152" s="209"/>
      <c r="P152" s="210"/>
      <c r="Q152" s="209"/>
      <c r="R152" s="210"/>
      <c r="S152" s="209"/>
      <c r="T152" s="210"/>
      <c r="U152" s="209"/>
      <c r="V152" s="210"/>
      <c r="W152" s="209">
        <v>18</v>
      </c>
    </row>
    <row r="153" spans="1:23">
      <c r="A153" s="231"/>
      <c r="B153" s="243"/>
      <c r="C153" s="237" t="str">
        <f t="shared" si="8"/>
        <v/>
      </c>
      <c r="D153" s="237" t="str">
        <f t="shared" si="9"/>
        <v/>
      </c>
      <c r="E153" s="183" t="s">
        <v>4748</v>
      </c>
      <c r="F153" s="178" t="s">
        <v>4768</v>
      </c>
      <c r="G153" s="251" t="s">
        <v>4778</v>
      </c>
      <c r="H153" s="252"/>
      <c r="I153" s="251" t="str">
        <f t="shared" si="7"/>
        <v>AQ_SOMMEIL_PerReve</v>
      </c>
      <c r="J153" s="219" t="s">
        <v>180</v>
      </c>
      <c r="K153" s="209"/>
      <c r="L153" s="210"/>
      <c r="M153" s="209"/>
      <c r="N153" s="210"/>
      <c r="O153" s="209"/>
      <c r="P153" s="210"/>
      <c r="Q153" s="209"/>
      <c r="R153" s="210"/>
      <c r="S153" s="209"/>
      <c r="T153" s="210"/>
      <c r="U153" s="209"/>
      <c r="V153" s="210"/>
      <c r="W153" s="209">
        <v>18</v>
      </c>
    </row>
    <row r="154" spans="1:23">
      <c r="A154" s="231"/>
      <c r="B154" s="243"/>
      <c r="C154" s="237" t="str">
        <f t="shared" si="8"/>
        <v/>
      </c>
      <c r="D154" s="237" t="str">
        <f t="shared" si="9"/>
        <v/>
      </c>
      <c r="E154" s="183" t="s">
        <v>4749</v>
      </c>
      <c r="F154" s="178" t="s">
        <v>4769</v>
      </c>
      <c r="G154" s="251" t="s">
        <v>4927</v>
      </c>
      <c r="H154" s="252"/>
      <c r="I154" s="251" t="str">
        <f t="shared" si="7"/>
        <v>AQ_SOMMEIL_PerMal</v>
      </c>
      <c r="J154" s="219" t="s">
        <v>180</v>
      </c>
      <c r="K154" s="209"/>
      <c r="L154" s="210"/>
      <c r="M154" s="209"/>
      <c r="N154" s="210"/>
      <c r="O154" s="209"/>
      <c r="P154" s="210"/>
      <c r="Q154" s="209"/>
      <c r="R154" s="210"/>
      <c r="S154" s="209"/>
      <c r="T154" s="210"/>
      <c r="U154" s="209"/>
      <c r="V154" s="210"/>
      <c r="W154" s="209">
        <v>18</v>
      </c>
    </row>
    <row r="155" spans="1:23">
      <c r="A155" s="231"/>
      <c r="B155" s="243"/>
      <c r="C155" s="237" t="str">
        <f t="shared" si="8"/>
        <v/>
      </c>
      <c r="D155" s="237" t="str">
        <f t="shared" si="9"/>
        <v/>
      </c>
      <c r="E155" s="183" t="s">
        <v>4750</v>
      </c>
      <c r="F155" s="178" t="s">
        <v>4770</v>
      </c>
      <c r="G155" s="251" t="s">
        <v>4779</v>
      </c>
      <c r="H155" s="252"/>
      <c r="I155" s="251" t="str">
        <f t="shared" si="7"/>
        <v>AQ_SOMMEIL_PerAut; AQ_SOMMEIL_PerAutPs</v>
      </c>
      <c r="J155" s="219" t="s">
        <v>180</v>
      </c>
      <c r="K155" s="209"/>
      <c r="L155" s="210"/>
      <c r="M155" s="209"/>
      <c r="N155" s="210"/>
      <c r="O155" s="209"/>
      <c r="P155" s="210"/>
      <c r="Q155" s="209"/>
      <c r="R155" s="210"/>
      <c r="S155" s="209"/>
      <c r="T155" s="210"/>
      <c r="U155" s="209"/>
      <c r="V155" s="210"/>
      <c r="W155" s="209">
        <v>18</v>
      </c>
    </row>
    <row r="156" spans="1:23" ht="22.5">
      <c r="A156" s="231"/>
      <c r="B156" s="243"/>
      <c r="C156" s="208"/>
      <c r="D156" s="208"/>
      <c r="E156" s="183" t="s">
        <v>4780</v>
      </c>
      <c r="F156" s="178" t="s">
        <v>4781</v>
      </c>
      <c r="G156" s="251" t="s">
        <v>4782</v>
      </c>
      <c r="H156" s="252"/>
      <c r="I156" s="251" t="str">
        <f t="shared" si="7"/>
        <v>AQ_SOMMEIL_Qualite</v>
      </c>
      <c r="J156" s="219" t="s">
        <v>180</v>
      </c>
      <c r="K156" s="209"/>
      <c r="L156" s="210"/>
      <c r="M156" s="209"/>
      <c r="N156" s="210"/>
      <c r="O156" s="209"/>
      <c r="P156" s="210"/>
      <c r="Q156" s="209"/>
      <c r="R156" s="210"/>
      <c r="S156" s="209"/>
      <c r="T156" s="210"/>
      <c r="U156" s="209"/>
      <c r="V156" s="210"/>
      <c r="W156" s="209">
        <v>19</v>
      </c>
    </row>
    <row r="157" spans="1:23" ht="33.75">
      <c r="A157" s="231"/>
      <c r="B157" s="243"/>
      <c r="C157" s="208"/>
      <c r="D157" s="208"/>
      <c r="E157" s="183" t="s">
        <v>4784</v>
      </c>
      <c r="F157" s="178" t="s">
        <v>4785</v>
      </c>
      <c r="G157" s="251" t="s">
        <v>4786</v>
      </c>
      <c r="H157" s="252"/>
      <c r="I157" s="251" t="str">
        <f t="shared" si="7"/>
        <v>AQ_SOMMEIL_MedocDormir</v>
      </c>
      <c r="J157" s="219" t="s">
        <v>180</v>
      </c>
      <c r="K157" s="209"/>
      <c r="L157" s="210"/>
      <c r="M157" s="209"/>
      <c r="N157" s="210"/>
      <c r="O157" s="209"/>
      <c r="P157" s="210"/>
      <c r="Q157" s="209"/>
      <c r="R157" s="210"/>
      <c r="S157" s="209"/>
      <c r="T157" s="210"/>
      <c r="U157" s="209"/>
      <c r="V157" s="210"/>
      <c r="W157" s="209">
        <v>20</v>
      </c>
    </row>
    <row r="158" spans="1:23" ht="33.75">
      <c r="A158" s="231"/>
      <c r="B158" s="243"/>
      <c r="C158" s="208"/>
      <c r="D158" s="208"/>
      <c r="E158" s="183" t="s">
        <v>4783</v>
      </c>
      <c r="F158" s="178" t="s">
        <v>4787</v>
      </c>
      <c r="G158" s="251" t="s">
        <v>4788</v>
      </c>
      <c r="H158" s="252"/>
      <c r="I158" s="251" t="str">
        <f t="shared" si="7"/>
        <v>AQ_SOMMEIL_DernMfoisDifEveil</v>
      </c>
      <c r="J158" s="219" t="s">
        <v>180</v>
      </c>
      <c r="K158" s="209"/>
      <c r="L158" s="210"/>
      <c r="M158" s="209"/>
      <c r="N158" s="210"/>
      <c r="O158" s="209"/>
      <c r="P158" s="210"/>
      <c r="Q158" s="209"/>
      <c r="R158" s="210"/>
      <c r="S158" s="209"/>
      <c r="T158" s="210"/>
      <c r="U158" s="209"/>
      <c r="V158" s="210"/>
      <c r="W158" s="209">
        <v>21</v>
      </c>
    </row>
    <row r="159" spans="1:23" ht="45">
      <c r="A159" s="231"/>
      <c r="B159" s="243"/>
      <c r="C159" s="208"/>
      <c r="D159" s="208"/>
      <c r="E159" s="183" t="s">
        <v>4789</v>
      </c>
      <c r="F159" s="178" t="s">
        <v>4790</v>
      </c>
      <c r="G159" s="251" t="s">
        <v>4791</v>
      </c>
      <c r="H159" s="252"/>
      <c r="I159" s="251" t="str">
        <f t="shared" si="7"/>
        <v>AQ_SOMMEIL_DernMEnvieFaire</v>
      </c>
      <c r="J159" s="219" t="s">
        <v>180</v>
      </c>
      <c r="K159" s="209"/>
      <c r="L159" s="210"/>
      <c r="M159" s="209"/>
      <c r="N159" s="210"/>
      <c r="O159" s="209"/>
      <c r="P159" s="210"/>
      <c r="Q159" s="209"/>
      <c r="R159" s="210"/>
      <c r="S159" s="209"/>
      <c r="T159" s="210"/>
      <c r="U159" s="209"/>
      <c r="V159" s="210"/>
      <c r="W159" s="209">
        <v>22</v>
      </c>
    </row>
    <row r="160" spans="1:23" ht="56.25">
      <c r="A160" s="231"/>
      <c r="B160" s="243"/>
      <c r="C160" s="208"/>
      <c r="D160" s="208"/>
      <c r="E160" s="183" t="s">
        <v>4792</v>
      </c>
      <c r="F160" s="178" t="s">
        <v>4793</v>
      </c>
      <c r="G160" s="251" t="s">
        <v>4794</v>
      </c>
      <c r="H160" s="252"/>
      <c r="I160" s="251" t="str">
        <f t="shared" si="7"/>
        <v>AQ_SOMMEIL_PartageLit</v>
      </c>
      <c r="J160" s="219" t="s">
        <v>180</v>
      </c>
      <c r="K160" s="209"/>
      <c r="L160" s="210"/>
      <c r="M160" s="209"/>
      <c r="N160" s="210"/>
      <c r="O160" s="209"/>
      <c r="P160" s="210"/>
      <c r="Q160" s="209"/>
      <c r="R160" s="210"/>
      <c r="S160" s="209"/>
      <c r="T160" s="210"/>
      <c r="U160" s="209"/>
      <c r="V160" s="210"/>
      <c r="W160" s="209">
        <v>23</v>
      </c>
    </row>
    <row r="161" spans="1:23" ht="33.75">
      <c r="A161" s="231"/>
      <c r="B161" s="243"/>
      <c r="C161" s="211" t="str">
        <f>IF(OR(C162="x",C163="x",C164="x",C165="x"),"x","")</f>
        <v/>
      </c>
      <c r="D161" s="211" t="str">
        <f>IF(OR(D162="x",D163="x",D164="x",D165="x"),"x","")</f>
        <v/>
      </c>
      <c r="E161" s="183" t="s">
        <v>4795</v>
      </c>
      <c r="F161" s="178" t="s">
        <v>4796</v>
      </c>
      <c r="G161" s="251"/>
      <c r="H161" s="252"/>
      <c r="I161" s="251" t="str">
        <f t="shared" si="7"/>
        <v/>
      </c>
      <c r="J161" s="219" t="s">
        <v>180</v>
      </c>
      <c r="K161" s="209"/>
      <c r="L161" s="210"/>
      <c r="M161" s="209"/>
      <c r="N161" s="210"/>
      <c r="O161" s="209"/>
      <c r="P161" s="210"/>
      <c r="Q161" s="209"/>
      <c r="R161" s="210"/>
      <c r="S161" s="209"/>
      <c r="T161" s="210"/>
      <c r="U161" s="209"/>
      <c r="V161" s="210"/>
      <c r="W161" s="209">
        <v>23</v>
      </c>
    </row>
    <row r="162" spans="1:23">
      <c r="A162" s="231"/>
      <c r="B162" s="243"/>
      <c r="C162" s="212" t="str">
        <f t="shared" ref="C162:C166" si="10">IF($C$160="x","x","")</f>
        <v/>
      </c>
      <c r="D162" s="212" t="str">
        <f>IF($D$160="x","x","")</f>
        <v/>
      </c>
      <c r="E162" s="183" t="s">
        <v>4797</v>
      </c>
      <c r="F162" s="178" t="s">
        <v>4802</v>
      </c>
      <c r="G162" s="251" t="s">
        <v>4807</v>
      </c>
      <c r="H162" s="252"/>
      <c r="I162" s="251" t="str">
        <f t="shared" si="7"/>
        <v>AQ_SOMMEIL_DitRonfle</v>
      </c>
      <c r="J162" s="219" t="s">
        <v>180</v>
      </c>
      <c r="K162" s="209"/>
      <c r="L162" s="210"/>
      <c r="M162" s="209"/>
      <c r="N162" s="210"/>
      <c r="O162" s="209"/>
      <c r="P162" s="210"/>
      <c r="Q162" s="209"/>
      <c r="R162" s="210"/>
      <c r="S162" s="209"/>
      <c r="T162" s="210"/>
      <c r="U162" s="209"/>
      <c r="V162" s="210"/>
      <c r="W162" s="209">
        <v>23</v>
      </c>
    </row>
    <row r="163" spans="1:23">
      <c r="A163" s="231"/>
      <c r="B163" s="243"/>
      <c r="C163" s="212" t="str">
        <f t="shared" si="10"/>
        <v/>
      </c>
      <c r="D163" s="212" t="str">
        <f t="shared" ref="D163:D166" si="11">IF($D$160="x","x","")</f>
        <v/>
      </c>
      <c r="E163" s="183" t="s">
        <v>4798</v>
      </c>
      <c r="F163" s="178" t="s">
        <v>4803</v>
      </c>
      <c r="G163" s="251" t="s">
        <v>4808</v>
      </c>
      <c r="H163" s="252"/>
      <c r="I163" s="251" t="str">
        <f t="shared" si="7"/>
        <v>AQ_SOMMEIL_DitPosResp</v>
      </c>
      <c r="J163" s="219" t="s">
        <v>180</v>
      </c>
      <c r="K163" s="209"/>
      <c r="L163" s="210"/>
      <c r="M163" s="209"/>
      <c r="N163" s="210"/>
      <c r="O163" s="209"/>
      <c r="P163" s="210"/>
      <c r="Q163" s="209"/>
      <c r="R163" s="210"/>
      <c r="S163" s="209"/>
      <c r="T163" s="210"/>
      <c r="U163" s="209"/>
      <c r="V163" s="210"/>
      <c r="W163" s="209">
        <v>23</v>
      </c>
    </row>
    <row r="164" spans="1:23">
      <c r="A164" s="231"/>
      <c r="B164" s="243"/>
      <c r="C164" s="212" t="str">
        <f t="shared" si="10"/>
        <v/>
      </c>
      <c r="D164" s="212" t="str">
        <f t="shared" si="11"/>
        <v/>
      </c>
      <c r="E164" s="183" t="s">
        <v>4799</v>
      </c>
      <c r="F164" s="178" t="s">
        <v>4804</v>
      </c>
      <c r="G164" s="251" t="s">
        <v>4809</v>
      </c>
      <c r="H164" s="252"/>
      <c r="I164" s="251" t="str">
        <f t="shared" si="7"/>
        <v>AQ_SOMMEIL_DitSpasme</v>
      </c>
      <c r="J164" s="219" t="s">
        <v>180</v>
      </c>
      <c r="K164" s="209"/>
      <c r="L164" s="210"/>
      <c r="M164" s="209"/>
      <c r="N164" s="210"/>
      <c r="O164" s="209"/>
      <c r="P164" s="210"/>
      <c r="Q164" s="209"/>
      <c r="R164" s="210"/>
      <c r="S164" s="209"/>
      <c r="T164" s="210"/>
      <c r="U164" s="209"/>
      <c r="V164" s="210"/>
      <c r="W164" s="209">
        <v>23</v>
      </c>
    </row>
    <row r="165" spans="1:23">
      <c r="A165" s="231"/>
      <c r="B165" s="243"/>
      <c r="C165" s="212" t="str">
        <f t="shared" si="10"/>
        <v/>
      </c>
      <c r="D165" s="212" t="str">
        <f t="shared" si="11"/>
        <v/>
      </c>
      <c r="E165" s="183" t="s">
        <v>4800</v>
      </c>
      <c r="F165" s="178" t="s">
        <v>4805</v>
      </c>
      <c r="G165" s="251" t="s">
        <v>4810</v>
      </c>
      <c r="H165" s="252"/>
      <c r="I165" s="251" t="str">
        <f t="shared" si="7"/>
        <v>AQ_SOMMEIL_DitConfus</v>
      </c>
      <c r="J165" s="219" t="s">
        <v>180</v>
      </c>
      <c r="K165" s="209"/>
      <c r="L165" s="210"/>
      <c r="M165" s="209"/>
      <c r="N165" s="210"/>
      <c r="O165" s="209"/>
      <c r="P165" s="210"/>
      <c r="Q165" s="209"/>
      <c r="R165" s="210"/>
      <c r="S165" s="209"/>
      <c r="T165" s="210"/>
      <c r="U165" s="209"/>
      <c r="V165" s="210"/>
      <c r="W165" s="209">
        <v>23</v>
      </c>
    </row>
    <row r="166" spans="1:23">
      <c r="A166" s="231"/>
      <c r="B166" s="243"/>
      <c r="C166" s="212" t="str">
        <f t="shared" si="10"/>
        <v/>
      </c>
      <c r="D166" s="212" t="str">
        <f t="shared" si="11"/>
        <v/>
      </c>
      <c r="E166" s="183" t="s">
        <v>4801</v>
      </c>
      <c r="F166" s="178" t="s">
        <v>4806</v>
      </c>
      <c r="G166" s="251" t="s">
        <v>4811</v>
      </c>
      <c r="H166" s="252"/>
      <c r="I166" s="251" t="str">
        <f t="shared" si="7"/>
        <v>AQ_SOMMEIL_DitAutre; AQ_SOMMEIL_DitAutPs</v>
      </c>
      <c r="J166" s="219" t="s">
        <v>180</v>
      </c>
      <c r="K166" s="209"/>
      <c r="L166" s="210"/>
      <c r="M166" s="209"/>
      <c r="N166" s="210"/>
      <c r="O166" s="209"/>
      <c r="P166" s="210"/>
      <c r="Q166" s="209"/>
      <c r="R166" s="210"/>
      <c r="S166" s="209"/>
      <c r="T166" s="210"/>
      <c r="U166" s="209"/>
      <c r="V166" s="210"/>
      <c r="W166" s="209">
        <v>23</v>
      </c>
    </row>
    <row r="167" spans="1:23" ht="45">
      <c r="A167" s="231"/>
      <c r="B167" s="243"/>
      <c r="C167" s="23" t="str">
        <f>IF(COUNTIF(C168:C172,"x"),"x","Sélection ci-dessous")</f>
        <v>Sélection ci-dessous</v>
      </c>
      <c r="D167" s="23" t="str">
        <f>IF(COUNTIF(D168:D172,"x"),"x","Sélection ci-dessous")</f>
        <v>Sélection ci-dessous</v>
      </c>
      <c r="E167" s="183" t="s">
        <v>4899</v>
      </c>
      <c r="F167" s="178" t="s">
        <v>4900</v>
      </c>
      <c r="G167" s="251"/>
      <c r="H167" s="252"/>
      <c r="I167" s="251"/>
      <c r="J167" s="219" t="s">
        <v>180</v>
      </c>
      <c r="K167" s="209"/>
      <c r="L167" s="210"/>
      <c r="M167" s="209"/>
      <c r="N167" s="210"/>
      <c r="O167" s="209"/>
      <c r="P167" s="210"/>
      <c r="Q167" s="209"/>
      <c r="R167" s="210"/>
      <c r="S167" s="209"/>
      <c r="T167" s="210"/>
      <c r="U167" s="209"/>
      <c r="V167" s="210"/>
      <c r="W167" s="209">
        <v>24</v>
      </c>
    </row>
    <row r="168" spans="1:23">
      <c r="A168" s="231"/>
      <c r="B168" s="243"/>
      <c r="C168" s="208"/>
      <c r="D168" s="208"/>
      <c r="E168" s="183" t="s">
        <v>4901</v>
      </c>
      <c r="F168" s="178" t="s">
        <v>4906</v>
      </c>
      <c r="G168" s="251" t="s">
        <v>4909</v>
      </c>
      <c r="H168" s="252"/>
      <c r="I168" s="251" t="str">
        <f t="shared" si="7"/>
        <v>AQ_SOMMEIL_InsPasse;AQ_SOMMEIL_InsPresent; AQ_SOMMEIL_InsDiag</v>
      </c>
      <c r="J168" s="219" t="s">
        <v>180</v>
      </c>
      <c r="K168" s="209"/>
      <c r="L168" s="210"/>
      <c r="M168" s="209"/>
      <c r="N168" s="210"/>
      <c r="O168" s="209"/>
      <c r="P168" s="210"/>
      <c r="Q168" s="209"/>
      <c r="R168" s="210"/>
      <c r="S168" s="209"/>
      <c r="T168" s="210"/>
      <c r="U168" s="209"/>
      <c r="V168" s="210"/>
      <c r="W168" s="209">
        <v>24</v>
      </c>
    </row>
    <row r="169" spans="1:23">
      <c r="A169" s="231"/>
      <c r="B169" s="243"/>
      <c r="C169" s="208"/>
      <c r="D169" s="208"/>
      <c r="E169" s="183" t="s">
        <v>4902</v>
      </c>
      <c r="F169" s="178" t="s">
        <v>99</v>
      </c>
      <c r="G169" s="251" t="s">
        <v>4910</v>
      </c>
      <c r="H169" s="252"/>
      <c r="I169" s="251" t="str">
        <f t="shared" si="7"/>
        <v>AQ_SOMMEIL_SomPasse;AQ_SOMMEIL_SomPresent;AQ_SOMMEIL_SomDiag</v>
      </c>
      <c r="J169" s="219" t="s">
        <v>180</v>
      </c>
      <c r="K169" s="209"/>
      <c r="L169" s="210"/>
      <c r="M169" s="209"/>
      <c r="N169" s="210"/>
      <c r="O169" s="209"/>
      <c r="P169" s="210"/>
      <c r="Q169" s="209"/>
      <c r="R169" s="210"/>
      <c r="S169" s="209"/>
      <c r="T169" s="210"/>
      <c r="U169" s="209"/>
      <c r="V169" s="210"/>
      <c r="W169" s="209">
        <v>24</v>
      </c>
    </row>
    <row r="170" spans="1:23">
      <c r="A170" s="231"/>
      <c r="B170" s="243"/>
      <c r="C170" s="208"/>
      <c r="D170" s="208"/>
      <c r="E170" s="183" t="s">
        <v>4903</v>
      </c>
      <c r="F170" s="178" t="s">
        <v>4907</v>
      </c>
      <c r="G170" s="251" t="s">
        <v>4911</v>
      </c>
      <c r="H170" s="252"/>
      <c r="I170" s="251" t="str">
        <f t="shared" si="7"/>
        <v>AQ_SOMMEIL_JamPasse; AQ_SOMMEIL_JamPresent; AQ_SOMMEIL_JamDiag</v>
      </c>
      <c r="J170" s="219" t="s">
        <v>180</v>
      </c>
      <c r="K170" s="209"/>
      <c r="L170" s="210"/>
      <c r="M170" s="209"/>
      <c r="N170" s="210"/>
      <c r="O170" s="209"/>
      <c r="P170" s="210"/>
      <c r="Q170" s="209"/>
      <c r="R170" s="210"/>
      <c r="S170" s="209"/>
      <c r="T170" s="210"/>
      <c r="U170" s="209"/>
      <c r="V170" s="210"/>
      <c r="W170" s="209">
        <v>24</v>
      </c>
    </row>
    <row r="171" spans="1:23">
      <c r="A171" s="231"/>
      <c r="B171" s="243"/>
      <c r="C171" s="208"/>
      <c r="D171" s="208"/>
      <c r="E171" s="183" t="s">
        <v>4904</v>
      </c>
      <c r="F171" s="178" t="s">
        <v>4908</v>
      </c>
      <c r="G171" s="251" t="s">
        <v>4912</v>
      </c>
      <c r="H171" s="252"/>
      <c r="I171" s="251" t="str">
        <f t="shared" si="7"/>
        <v>AQ_SOMMEIL_MovPasse; AQ_SOMMEIL_MovPresent; AQ_SOMMEIL_MovDiag</v>
      </c>
      <c r="J171" s="219" t="s">
        <v>180</v>
      </c>
      <c r="K171" s="209"/>
      <c r="L171" s="210"/>
      <c r="M171" s="209"/>
      <c r="N171" s="210"/>
      <c r="O171" s="209"/>
      <c r="P171" s="210"/>
      <c r="Q171" s="209"/>
      <c r="R171" s="210"/>
      <c r="S171" s="209"/>
      <c r="T171" s="210"/>
      <c r="U171" s="209"/>
      <c r="V171" s="210"/>
      <c r="W171" s="209">
        <v>24</v>
      </c>
    </row>
    <row r="172" spans="1:23" ht="22.5">
      <c r="A172" s="231"/>
      <c r="B172" s="243"/>
      <c r="C172" s="208"/>
      <c r="D172" s="208"/>
      <c r="E172" s="183" t="s">
        <v>4905</v>
      </c>
      <c r="F172" s="178" t="s">
        <v>4535</v>
      </c>
      <c r="G172" s="251" t="s">
        <v>4928</v>
      </c>
      <c r="H172" s="252"/>
      <c r="I172" s="251" t="str">
        <f t="shared" si="7"/>
        <v>AQ_SOMMEIL_AutPasse; AQ_SOMMEIL_AutPresent; AQ_SOMMEIL_AutDiag; AQ_SOMMEIL_TrbAutPs</v>
      </c>
      <c r="J172" s="219" t="s">
        <v>180</v>
      </c>
      <c r="K172" s="209"/>
      <c r="L172" s="210"/>
      <c r="M172" s="209"/>
      <c r="N172" s="210"/>
      <c r="O172" s="209"/>
      <c r="P172" s="210"/>
      <c r="Q172" s="209"/>
      <c r="R172" s="210"/>
      <c r="S172" s="209"/>
      <c r="T172" s="210"/>
      <c r="U172" s="209"/>
      <c r="V172" s="210"/>
      <c r="W172" s="209">
        <v>24</v>
      </c>
    </row>
    <row r="173" spans="1:23">
      <c r="A173" s="231" t="s">
        <v>1507</v>
      </c>
      <c r="B173" s="243" t="str">
        <f>IF(ISERROR(VLOOKUP(A173,TABLES!$A$2:$B$10,2,0)),"",VLOOKUP(A173,TABLES!$A$2:$B$10,2,0))</f>
        <v>▐</v>
      </c>
      <c r="C173" s="206" t="str">
        <f>IF(C174="x","z","")</f>
        <v/>
      </c>
      <c r="D173" s="206" t="str">
        <f>IF(D174="x","z","")</f>
        <v/>
      </c>
      <c r="E173" s="173" t="s">
        <v>1652</v>
      </c>
      <c r="F173" s="174" t="s">
        <v>2981</v>
      </c>
      <c r="G173" s="213"/>
      <c r="H173" s="213"/>
      <c r="I173" s="213"/>
      <c r="J173" s="213"/>
      <c r="K173" s="207" t="s">
        <v>222</v>
      </c>
      <c r="L173" s="214" t="s">
        <v>222</v>
      </c>
      <c r="M173" s="207" t="s">
        <v>222</v>
      </c>
      <c r="N173" s="214" t="s">
        <v>222</v>
      </c>
      <c r="O173" s="207"/>
      <c r="P173" s="214"/>
      <c r="Q173" s="207"/>
      <c r="R173" s="214"/>
      <c r="S173" s="207"/>
      <c r="T173" s="214"/>
      <c r="U173" s="207"/>
      <c r="V173" s="214"/>
      <c r="W173" s="207" t="s">
        <v>222</v>
      </c>
    </row>
    <row r="174" spans="1:23" ht="56.25">
      <c r="A174" s="231" t="s">
        <v>1505</v>
      </c>
      <c r="B174" s="243" t="str">
        <f>IF(ISERROR(VLOOKUP(A174,TABLES!$A$2:$B$10,2,0)),"",VLOOKUP(A174,TABLES!$A$2:$B$10,2,0))</f>
        <v>■</v>
      </c>
      <c r="C174" s="208"/>
      <c r="D174" s="208"/>
      <c r="E174" s="183" t="s">
        <v>1493</v>
      </c>
      <c r="F174" s="175" t="s">
        <v>1484</v>
      </c>
      <c r="G174" s="251" t="s">
        <v>103</v>
      </c>
      <c r="H174" s="252" t="s">
        <v>664</v>
      </c>
      <c r="I174" s="251" t="str">
        <f>IF(G174&lt;&gt;"",IF(H174&lt;&gt;"",G174&amp;" ; "&amp;IFERROR(IF(SEARCH(" ; ",G174)&gt;0,SUBSTITUTE(G174," ; ","_N ; ")&amp;"_N"),IFERROR(IF(SEARCH(" ;",G174)&gt;0,SUBSTITUTE(G174," ;","_N  ; ")&amp;"_N"),IFERROR(IF(SEARCH(";",G174)&gt;0,SUBSTITUTE(G174,";","_N  ; ")&amp;"_N"),G174&amp;"_N"))),G174),"")</f>
        <v>AQ_SANTE_PbGrossess ; AQ_SANTE_PbGrossess_N</v>
      </c>
      <c r="J174" s="219" t="s">
        <v>9</v>
      </c>
      <c r="K174" s="209">
        <v>5</v>
      </c>
      <c r="L174" s="210">
        <v>6</v>
      </c>
      <c r="M174" s="209">
        <v>6</v>
      </c>
      <c r="N174" s="210">
        <v>3</v>
      </c>
      <c r="O174" s="209"/>
      <c r="P174" s="210"/>
      <c r="Q174" s="209"/>
      <c r="R174" s="210"/>
      <c r="S174" s="209"/>
      <c r="T174" s="210"/>
      <c r="U174" s="209"/>
      <c r="V174" s="210"/>
      <c r="W174" s="209">
        <v>8</v>
      </c>
    </row>
    <row r="175" spans="1:23">
      <c r="A175" s="231" t="s">
        <v>1507</v>
      </c>
      <c r="B175" s="243" t="str">
        <f>IF(ISERROR(VLOOKUP(A175,TABLES!$A$2:$B$10,2,0)),"",VLOOKUP(A175,TABLES!$A$2:$B$10,2,0))</f>
        <v>▐</v>
      </c>
      <c r="C175" s="206" t="str">
        <f>IF(COUNTIF(C176:C177,"x"),"z","")</f>
        <v/>
      </c>
      <c r="D175" s="206" t="str">
        <f>IF(COUNTIF(D176:D177,"x"),"z","")</f>
        <v/>
      </c>
      <c r="E175" s="173" t="s">
        <v>3049</v>
      </c>
      <c r="F175" s="174" t="s">
        <v>3050</v>
      </c>
      <c r="G175" s="213"/>
      <c r="H175" s="213"/>
      <c r="I175" s="213"/>
      <c r="J175" s="213"/>
      <c r="K175" s="207" t="s">
        <v>222</v>
      </c>
      <c r="L175" s="214" t="s">
        <v>222</v>
      </c>
      <c r="M175" s="207" t="s">
        <v>222</v>
      </c>
      <c r="N175" s="214" t="s">
        <v>222</v>
      </c>
      <c r="O175" s="207"/>
      <c r="P175" s="214"/>
      <c r="Q175" s="207"/>
      <c r="R175" s="214" t="s">
        <v>222</v>
      </c>
      <c r="S175" s="207" t="s">
        <v>222</v>
      </c>
      <c r="T175" s="214" t="s">
        <v>222</v>
      </c>
      <c r="U175" s="207" t="s">
        <v>222</v>
      </c>
      <c r="V175" s="214" t="s">
        <v>222</v>
      </c>
      <c r="W175" s="207" t="s">
        <v>222</v>
      </c>
    </row>
    <row r="176" spans="1:23" ht="33.75">
      <c r="A176" s="231" t="s">
        <v>1505</v>
      </c>
      <c r="B176" s="243" t="str">
        <f>IF(ISERROR(VLOOKUP(A176,TABLES!$A$2:$B$10,2,0)),"",VLOOKUP(A176,TABLES!$A$2:$B$10,2,0))</f>
        <v>■</v>
      </c>
      <c r="C176" s="208"/>
      <c r="D176" s="208"/>
      <c r="E176" s="183" t="s">
        <v>4276</v>
      </c>
      <c r="F176" s="175" t="s">
        <v>4277</v>
      </c>
      <c r="G176" s="251" t="s">
        <v>10</v>
      </c>
      <c r="H176" s="252" t="s">
        <v>222</v>
      </c>
      <c r="I176" s="251" t="str">
        <f t="shared" ref="I176:I185" si="12">IF(G176&lt;&gt;"",IF(H176&lt;&gt;"",G176&amp;" ; "&amp;IFERROR(IF(SEARCH(" ; ",G176)&gt;0,SUBSTITUTE(G176," ; ","_N ; ")&amp;"_N"),IFERROR(IF(SEARCH(" ;",G176)&gt;0,SUBSTITUTE(G176," ;","_N  ; ")&amp;"_N"),IFERROR(IF(SEARCH(";",G176)&gt;0,SUBSTITUTE(G176,";","_N  ; ")&amp;"_N"),G176&amp;"_N"))),G176),"")</f>
        <v>AQ_HANDICAP_Limit ; AQ_HANDICAP_Limit_N</v>
      </c>
      <c r="J176" s="219" t="s">
        <v>12</v>
      </c>
      <c r="K176" s="209">
        <v>2</v>
      </c>
      <c r="L176" s="210">
        <v>2</v>
      </c>
      <c r="M176" s="209">
        <v>2</v>
      </c>
      <c r="N176" s="210">
        <v>2</v>
      </c>
      <c r="O176" s="209"/>
      <c r="P176" s="210"/>
      <c r="Q176" s="209"/>
      <c r="R176" s="210">
        <v>6</v>
      </c>
      <c r="S176" s="209">
        <v>6</v>
      </c>
      <c r="T176" s="210">
        <v>6</v>
      </c>
      <c r="U176" s="209">
        <v>5</v>
      </c>
      <c r="V176" s="210">
        <v>6</v>
      </c>
      <c r="W176" s="209">
        <v>5</v>
      </c>
    </row>
    <row r="177" spans="1:23" ht="22.5">
      <c r="A177" s="231" t="s">
        <v>1508</v>
      </c>
      <c r="B177" s="243" t="str">
        <f>IF(ISERROR(VLOOKUP(A177,TABLES!$A$2:$B$10,2,0)),"",VLOOKUP(A177,TABLES!$A$2:$B$10,2,0))</f>
        <v>□</v>
      </c>
      <c r="C177" s="23" t="str">
        <f>IF(OR(C178="x",C179="x"),"x","")</f>
        <v/>
      </c>
      <c r="D177" s="23" t="str">
        <f>IF(OR(D178="x",D179="x"),"x","")</f>
        <v/>
      </c>
      <c r="E177" s="176" t="s">
        <v>386</v>
      </c>
      <c r="F177" s="176" t="s">
        <v>3279</v>
      </c>
      <c r="G177" s="251"/>
      <c r="H177" s="252"/>
      <c r="I177" s="251" t="str">
        <f t="shared" si="12"/>
        <v/>
      </c>
      <c r="J177" s="219"/>
      <c r="K177" s="209">
        <v>2</v>
      </c>
      <c r="L177" s="210">
        <v>2</v>
      </c>
      <c r="M177" s="209">
        <v>2</v>
      </c>
      <c r="N177" s="210">
        <v>2</v>
      </c>
      <c r="O177" s="209"/>
      <c r="P177" s="210"/>
      <c r="Q177" s="209"/>
      <c r="R177" s="210">
        <v>6</v>
      </c>
      <c r="S177" s="209">
        <v>6</v>
      </c>
      <c r="T177" s="210">
        <v>6</v>
      </c>
      <c r="U177" s="209">
        <v>5</v>
      </c>
      <c r="V177" s="210"/>
      <c r="W177" s="209">
        <v>5</v>
      </c>
    </row>
    <row r="178" spans="1:23">
      <c r="A178" s="231" t="s">
        <v>482</v>
      </c>
      <c r="B178" s="243" t="str">
        <f>IF(ISERROR(VLOOKUP(A178,TABLES!$A$2:$B$10,2,0)),"",VLOOKUP(A178,TABLES!$A$2:$B$10,2,0))</f>
        <v>-</v>
      </c>
      <c r="C178" s="212" t="str">
        <f>IF(C176="x","x","")</f>
        <v/>
      </c>
      <c r="D178" s="212" t="str">
        <f>IF(D176="x","x","")</f>
        <v/>
      </c>
      <c r="E178" s="176" t="s">
        <v>977</v>
      </c>
      <c r="F178" s="176" t="s">
        <v>984</v>
      </c>
      <c r="G178" s="251" t="s">
        <v>11</v>
      </c>
      <c r="H178" s="252" t="s">
        <v>222</v>
      </c>
      <c r="I178" s="251" t="str">
        <f t="shared" si="12"/>
        <v>AQ_HANDICAP_LimitAcc ; AQ_HANDICAP_LimitAcc_N</v>
      </c>
      <c r="J178" s="219" t="s">
        <v>12</v>
      </c>
      <c r="K178" s="209">
        <v>2</v>
      </c>
      <c r="L178" s="210">
        <v>2</v>
      </c>
      <c r="M178" s="209">
        <v>2</v>
      </c>
      <c r="N178" s="210">
        <v>2</v>
      </c>
      <c r="O178" s="209"/>
      <c r="P178" s="210"/>
      <c r="Q178" s="209"/>
      <c r="R178" s="210">
        <v>6</v>
      </c>
      <c r="S178" s="209">
        <v>6</v>
      </c>
      <c r="T178" s="210">
        <v>6</v>
      </c>
      <c r="U178" s="209">
        <v>5</v>
      </c>
      <c r="V178" s="210">
        <v>6</v>
      </c>
      <c r="W178" s="209">
        <v>5</v>
      </c>
    </row>
    <row r="179" spans="1:23">
      <c r="A179" s="231" t="s">
        <v>482</v>
      </c>
      <c r="B179" s="243" t="str">
        <f>IF(ISERROR(VLOOKUP(A179,TABLES!$A$2:$B$10,2,0)),"",VLOOKUP(A179,TABLES!$A$2:$B$10,2,0))</f>
        <v>-</v>
      </c>
      <c r="C179" s="212" t="str">
        <f>IF(C176="x","x","")</f>
        <v/>
      </c>
      <c r="D179" s="212" t="str">
        <f>IF(D176="x","x","")</f>
        <v/>
      </c>
      <c r="E179" s="176" t="s">
        <v>1515</v>
      </c>
      <c r="F179" s="176" t="s">
        <v>1516</v>
      </c>
      <c r="G179" s="251" t="s">
        <v>13</v>
      </c>
      <c r="H179" s="252" t="s">
        <v>222</v>
      </c>
      <c r="I179" s="251" t="str">
        <f t="shared" si="12"/>
        <v>AQ_HANDICAP_LimAutre ; AQ_HANDICAP_LimAutre_N</v>
      </c>
      <c r="J179" s="219" t="s">
        <v>12</v>
      </c>
      <c r="K179" s="209">
        <v>2</v>
      </c>
      <c r="L179" s="210">
        <v>2</v>
      </c>
      <c r="M179" s="209">
        <v>2</v>
      </c>
      <c r="N179" s="210">
        <v>2</v>
      </c>
      <c r="O179" s="209"/>
      <c r="P179" s="210"/>
      <c r="Q179" s="209"/>
      <c r="R179" s="210">
        <v>6</v>
      </c>
      <c r="S179" s="209">
        <v>6</v>
      </c>
      <c r="T179" s="210">
        <v>6</v>
      </c>
      <c r="U179" s="209">
        <v>5</v>
      </c>
      <c r="V179" s="210">
        <v>6</v>
      </c>
      <c r="W179" s="209">
        <v>5</v>
      </c>
    </row>
    <row r="180" spans="1:23" ht="56.25">
      <c r="A180" s="231" t="s">
        <v>1505</v>
      </c>
      <c r="B180" s="243" t="str">
        <f>IF(ISERROR(VLOOKUP(A180,TABLES!$A$2:$B$10,2,0)),"",VLOOKUP(A180,TABLES!$A$2:$B$10,2,0))</f>
        <v>■</v>
      </c>
      <c r="C180" s="222"/>
      <c r="D180" s="222"/>
      <c r="E180" s="183" t="s">
        <v>3211</v>
      </c>
      <c r="F180" s="183" t="s">
        <v>3212</v>
      </c>
      <c r="G180" s="251" t="s">
        <v>2648</v>
      </c>
      <c r="H180" s="252" t="s">
        <v>222</v>
      </c>
      <c r="I180" s="251" t="str">
        <f t="shared" si="12"/>
        <v>AQ_HANDICAP_EtgEscSeul ; AQ_HANDICAP_EtgEscSeul_N</v>
      </c>
      <c r="J180" s="219" t="s">
        <v>12</v>
      </c>
      <c r="S180" s="202"/>
      <c r="T180" s="203">
        <v>11</v>
      </c>
      <c r="U180" s="202"/>
      <c r="V180" s="203">
        <v>9</v>
      </c>
      <c r="W180" s="202"/>
    </row>
    <row r="181" spans="1:23" ht="22.5">
      <c r="A181" s="231" t="s">
        <v>1504</v>
      </c>
      <c r="B181" s="243" t="str">
        <f>IF(ISERROR(VLOOKUP(A181,TABLES!$A$2:$B$10,2,0)),"",VLOOKUP(A181,TABLES!$A$2:$B$10,2,0))</f>
        <v>□</v>
      </c>
      <c r="C181" s="212" t="str">
        <f>IF(C180="x","x","")</f>
        <v/>
      </c>
      <c r="D181" s="212" t="str">
        <f>IF(D180="x","x","")</f>
        <v/>
      </c>
      <c r="E181" s="183" t="s">
        <v>3221</v>
      </c>
      <c r="F181" s="183" t="s">
        <v>3222</v>
      </c>
      <c r="G181" s="251" t="s">
        <v>2649</v>
      </c>
      <c r="H181" s="252" t="s">
        <v>222</v>
      </c>
      <c r="I181" s="251" t="str">
        <f t="shared" si="12"/>
        <v>AQ_HANDICAP_EtgEscAide ; AQ_HANDICAP_EtgEscAide_N</v>
      </c>
      <c r="J181" s="219" t="s">
        <v>12</v>
      </c>
      <c r="S181" s="202"/>
      <c r="T181" s="203">
        <v>11</v>
      </c>
      <c r="U181" s="202"/>
      <c r="V181" s="203">
        <v>9</v>
      </c>
      <c r="W181" s="202"/>
    </row>
    <row r="182" spans="1:23" ht="67.5">
      <c r="A182" s="231" t="s">
        <v>1505</v>
      </c>
      <c r="B182" s="243" t="str">
        <f>IF(ISERROR(VLOOKUP(A182,TABLES!$A$2:$B$10,2,0)),"",VLOOKUP(A182,TABLES!$A$2:$B$10,2,0))</f>
        <v>■</v>
      </c>
      <c r="C182" s="222"/>
      <c r="D182" s="222"/>
      <c r="E182" s="183" t="s">
        <v>3209</v>
      </c>
      <c r="F182" s="183" t="s">
        <v>3213</v>
      </c>
      <c r="G182" s="251" t="s">
        <v>2650</v>
      </c>
      <c r="H182" s="252" t="s">
        <v>222</v>
      </c>
      <c r="I182" s="251" t="str">
        <f t="shared" si="12"/>
        <v>AQ_HANDICAP_March1kmSeul ; AQ_HANDICAP_March1kmSeul_N</v>
      </c>
      <c r="J182" s="219" t="s">
        <v>12</v>
      </c>
      <c r="S182" s="202"/>
      <c r="T182" s="203">
        <v>12</v>
      </c>
      <c r="U182" s="202"/>
      <c r="V182" s="203">
        <v>10</v>
      </c>
      <c r="W182" s="202"/>
    </row>
    <row r="183" spans="1:23" ht="22.5">
      <c r="A183" s="231" t="s">
        <v>1504</v>
      </c>
      <c r="B183" s="243" t="str">
        <f>IF(ISERROR(VLOOKUP(A183,TABLES!$A$2:$B$10,2,0)),"",VLOOKUP(A183,TABLES!$A$2:$B$10,2,0))</f>
        <v>□</v>
      </c>
      <c r="C183" s="212" t="str">
        <f>IF(C182="x","x","")</f>
        <v/>
      </c>
      <c r="D183" s="212" t="str">
        <f>IF(D182="x","x","")</f>
        <v/>
      </c>
      <c r="E183" s="183" t="s">
        <v>3221</v>
      </c>
      <c r="F183" s="183" t="s">
        <v>3222</v>
      </c>
      <c r="G183" s="251" t="s">
        <v>2651</v>
      </c>
      <c r="H183" s="252" t="s">
        <v>222</v>
      </c>
      <c r="I183" s="251" t="str">
        <f t="shared" si="12"/>
        <v>AQ_HANDICAP_March1KmAide ; AQ_HANDICAP_March1KmAide_N</v>
      </c>
      <c r="J183" s="219" t="s">
        <v>12</v>
      </c>
      <c r="S183" s="202"/>
      <c r="T183" s="203">
        <v>12</v>
      </c>
      <c r="U183" s="202"/>
      <c r="V183" s="203">
        <v>10</v>
      </c>
      <c r="W183" s="202"/>
    </row>
    <row r="184" spans="1:23" ht="67.5">
      <c r="A184" s="231" t="s">
        <v>1505</v>
      </c>
      <c r="B184" s="243" t="str">
        <f>IF(ISERROR(VLOOKUP(A184,TABLES!$A$2:$B$10,2,0)),"",VLOOKUP(A184,TABLES!$A$2:$B$10,2,0))</f>
        <v>■</v>
      </c>
      <c r="C184" s="222"/>
      <c r="D184" s="222"/>
      <c r="E184" s="183" t="s">
        <v>3210</v>
      </c>
      <c r="F184" s="183" t="s">
        <v>3214</v>
      </c>
      <c r="G184" s="251" t="s">
        <v>2652</v>
      </c>
      <c r="H184" s="252" t="s">
        <v>222</v>
      </c>
      <c r="I184" s="251" t="str">
        <f t="shared" si="12"/>
        <v>AQ_HANDICAP_Port5KgSeul ; AQ_HANDICAP_Port5KgSeul_N</v>
      </c>
      <c r="J184" s="219" t="s">
        <v>12</v>
      </c>
      <c r="S184" s="202"/>
      <c r="T184" s="203">
        <v>13</v>
      </c>
      <c r="U184" s="202"/>
      <c r="V184" s="203">
        <v>11</v>
      </c>
      <c r="W184" s="202"/>
    </row>
    <row r="185" spans="1:23" ht="22.5">
      <c r="A185" s="231" t="s">
        <v>1504</v>
      </c>
      <c r="B185" s="243" t="str">
        <f>IF(ISERROR(VLOOKUP(A185,TABLES!$A$2:$B$10,2,0)),"",VLOOKUP(A185,TABLES!$A$2:$B$10,2,0))</f>
        <v>□</v>
      </c>
      <c r="C185" s="212" t="str">
        <f>IF(C184="x","x","")</f>
        <v/>
      </c>
      <c r="D185" s="212" t="str">
        <f>IF(D184="x","x","")</f>
        <v/>
      </c>
      <c r="E185" s="183" t="s">
        <v>3221</v>
      </c>
      <c r="F185" s="183" t="s">
        <v>3222</v>
      </c>
      <c r="G185" s="251" t="s">
        <v>2653</v>
      </c>
      <c r="H185" s="252" t="s">
        <v>222</v>
      </c>
      <c r="I185" s="251" t="str">
        <f t="shared" si="12"/>
        <v>AQ_HANDICAP_Port5KgAide ; AQ_HANDICAP_Port5KgAide_N</v>
      </c>
      <c r="J185" s="219" t="s">
        <v>12</v>
      </c>
      <c r="S185" s="202"/>
      <c r="T185" s="203">
        <v>13</v>
      </c>
      <c r="U185" s="202"/>
      <c r="V185" s="203">
        <v>11</v>
      </c>
      <c r="W185" s="202"/>
    </row>
    <row r="186" spans="1:23">
      <c r="A186" s="231" t="s">
        <v>1507</v>
      </c>
      <c r="B186" s="243" t="str">
        <f>IF(ISERROR(VLOOKUP(A186,TABLES!$A$2:$B$10,2,0)),"",VLOOKUP(A186,TABLES!$A$2:$B$10,2,0))</f>
        <v>▐</v>
      </c>
      <c r="C186" s="206" t="str">
        <f>IF(C187="x","z","")</f>
        <v/>
      </c>
      <c r="D186" s="206" t="str">
        <f>IF(D187="x","z","")</f>
        <v/>
      </c>
      <c r="E186" s="173" t="s">
        <v>1743</v>
      </c>
      <c r="F186" s="174" t="s">
        <v>2980</v>
      </c>
      <c r="G186" s="213"/>
      <c r="H186" s="213"/>
      <c r="I186" s="213"/>
      <c r="J186" s="213"/>
      <c r="K186" s="207" t="s">
        <v>222</v>
      </c>
      <c r="L186" s="214" t="s">
        <v>222</v>
      </c>
      <c r="M186" s="207" t="s">
        <v>222</v>
      </c>
      <c r="N186" s="214" t="s">
        <v>222</v>
      </c>
      <c r="O186" s="207" t="s">
        <v>222</v>
      </c>
      <c r="P186" s="214" t="s">
        <v>222</v>
      </c>
      <c r="Q186" s="207" t="s">
        <v>222</v>
      </c>
      <c r="R186" s="214" t="s">
        <v>222</v>
      </c>
      <c r="S186" s="207" t="s">
        <v>222</v>
      </c>
      <c r="T186" s="214" t="s">
        <v>222</v>
      </c>
      <c r="U186" s="207" t="s">
        <v>222</v>
      </c>
      <c r="V186" s="214" t="s">
        <v>222</v>
      </c>
      <c r="W186" s="207" t="s">
        <v>222</v>
      </c>
    </row>
    <row r="187" spans="1:23" ht="22.5">
      <c r="A187" s="231" t="s">
        <v>1505</v>
      </c>
      <c r="B187" s="243" t="str">
        <f>IF(ISERROR(VLOOKUP(A187,TABLES!$A$2:$B$10,2,0)),"",VLOOKUP(A187,TABLES!$A$2:$B$10,2,0))</f>
        <v>■</v>
      </c>
      <c r="C187" s="208"/>
      <c r="D187" s="208"/>
      <c r="E187" s="183" t="s">
        <v>1206</v>
      </c>
      <c r="F187" s="175" t="s">
        <v>1320</v>
      </c>
      <c r="G187" s="251" t="s">
        <v>8</v>
      </c>
      <c r="H187" s="252" t="s">
        <v>222</v>
      </c>
      <c r="I187" s="251" t="str">
        <f t="shared" ref="I187:I195" si="13">IF(G187&lt;&gt;"",IF(H187&lt;&gt;"",G187&amp;" ; "&amp;IFERROR(IF(SEARCH(" ; ",G187)&gt;0,SUBSTITUTE(G187," ; ","_N ; ")&amp;"_N"),IFERROR(IF(SEARCH(" ;",G187)&gt;0,SUBSTITUTE(G187," ;","_N  ; ")&amp;"_N"),IFERROR(IF(SEARCH(";",G187)&gt;0,SUBSTITUTE(G187,";","_N  ; ")&amp;"_N"),G187&amp;"_N"))),G187),"")</f>
        <v>AQ_SANTE_EtatGeneral ; AQ_SANTE_EtatGeneral_N</v>
      </c>
      <c r="J187" s="219" t="s">
        <v>9</v>
      </c>
      <c r="K187" s="209">
        <v>1</v>
      </c>
      <c r="L187" s="210">
        <v>1</v>
      </c>
      <c r="M187" s="209">
        <v>1</v>
      </c>
      <c r="N187" s="210">
        <v>1</v>
      </c>
      <c r="O187" s="209">
        <v>1</v>
      </c>
      <c r="P187" s="210">
        <v>1</v>
      </c>
      <c r="Q187" s="209">
        <v>1</v>
      </c>
      <c r="R187" s="210">
        <v>1</v>
      </c>
      <c r="S187" s="209">
        <v>1</v>
      </c>
      <c r="T187" s="210">
        <v>1</v>
      </c>
      <c r="U187" s="202">
        <v>1</v>
      </c>
      <c r="V187" s="210">
        <v>1</v>
      </c>
      <c r="W187" s="202">
        <v>1</v>
      </c>
    </row>
    <row r="188" spans="1:23">
      <c r="A188" s="231" t="s">
        <v>1507</v>
      </c>
      <c r="B188" s="243" t="str">
        <f>IF(ISERROR(VLOOKUP(A188,TABLES!$A$2:$B$10,2,0)),"",VLOOKUP(A188,TABLES!$A$2:$B$10,2,0))</f>
        <v>▐</v>
      </c>
      <c r="C188" s="206" t="str">
        <f>IF(C189="x","z","")</f>
        <v/>
      </c>
      <c r="D188" s="206" t="str">
        <f>IF(D189="x","z","")</f>
        <v/>
      </c>
      <c r="E188" s="173" t="s">
        <v>3032</v>
      </c>
      <c r="F188" s="174" t="s">
        <v>3031</v>
      </c>
      <c r="G188" s="213"/>
      <c r="H188" s="213"/>
      <c r="I188" s="213" t="str">
        <f t="shared" si="13"/>
        <v/>
      </c>
      <c r="J188" s="213"/>
      <c r="K188" s="207"/>
      <c r="L188" s="214"/>
      <c r="M188" s="207"/>
      <c r="N188" s="214"/>
      <c r="O188" s="207"/>
      <c r="P188" s="214"/>
      <c r="Q188" s="207" t="s">
        <v>222</v>
      </c>
      <c r="R188" s="214" t="s">
        <v>222</v>
      </c>
      <c r="S188" s="207" t="s">
        <v>222</v>
      </c>
      <c r="T188" s="214" t="s">
        <v>222</v>
      </c>
      <c r="U188" s="207" t="s">
        <v>222</v>
      </c>
      <c r="V188" s="214" t="s">
        <v>222</v>
      </c>
      <c r="W188" s="207" t="s">
        <v>222</v>
      </c>
    </row>
    <row r="189" spans="1:23" ht="22.5">
      <c r="A189" s="248" t="s">
        <v>1505</v>
      </c>
      <c r="B189" s="243" t="str">
        <f>IF(ISERROR(VLOOKUP(A189,TABLES!$A$2:$B$10,2,0)),"",VLOOKUP(A189,TABLES!$A$2:$B$10,2,0))</f>
        <v>■</v>
      </c>
      <c r="C189" s="23" t="str">
        <f>IF(COUNTIF(C190:C195,"x"),"x","Sélection ci-dessous")</f>
        <v>Sélection ci-dessous</v>
      </c>
      <c r="D189" s="23" t="str">
        <f>IF(COUNTIF(D190:D195,"x"),"x","Select items here under")</f>
        <v>Select items here under</v>
      </c>
      <c r="E189" s="165" t="s">
        <v>544</v>
      </c>
      <c r="F189" s="172" t="s">
        <v>668</v>
      </c>
      <c r="I189" s="235" t="str">
        <f t="shared" si="13"/>
        <v/>
      </c>
      <c r="J189" s="220"/>
      <c r="K189" s="209"/>
      <c r="L189" s="215"/>
      <c r="M189" s="209"/>
      <c r="N189" s="215"/>
      <c r="O189" s="209"/>
      <c r="P189" s="215"/>
      <c r="Q189" s="209">
        <v>2</v>
      </c>
      <c r="R189" s="215">
        <v>2</v>
      </c>
      <c r="S189" s="202">
        <v>2</v>
      </c>
      <c r="T189" s="215">
        <v>2</v>
      </c>
      <c r="U189" s="202">
        <v>2</v>
      </c>
      <c r="V189" s="215">
        <v>2</v>
      </c>
      <c r="W189" s="202">
        <v>2</v>
      </c>
    </row>
    <row r="190" spans="1:23" ht="22.5">
      <c r="A190" s="248" t="s">
        <v>1504</v>
      </c>
      <c r="B190" s="243" t="str">
        <f>IF(ISERROR(VLOOKUP(A190,TABLES!$A$2:$B$10,2,0)),"",VLOOKUP(A190,TABLES!$A$2:$B$10,2,0))</f>
        <v>□</v>
      </c>
      <c r="C190" s="208"/>
      <c r="D190" s="208"/>
      <c r="E190" s="165" t="s">
        <v>5044</v>
      </c>
      <c r="F190" s="172" t="s">
        <v>1411</v>
      </c>
      <c r="G190" s="251" t="s">
        <v>573</v>
      </c>
      <c r="H190" s="252" t="s">
        <v>222</v>
      </c>
      <c r="I190" s="251" t="str">
        <f t="shared" si="13"/>
        <v>AQ_SANTE_Logement ; AQ_SANTE_Logement_N</v>
      </c>
      <c r="J190" s="219" t="s">
        <v>9</v>
      </c>
      <c r="K190" s="209"/>
      <c r="L190" s="215"/>
      <c r="M190" s="209"/>
      <c r="N190" s="215"/>
      <c r="O190" s="209"/>
      <c r="P190" s="215"/>
      <c r="Q190" s="209">
        <v>2</v>
      </c>
      <c r="R190" s="215">
        <v>2</v>
      </c>
      <c r="S190" s="202">
        <v>2</v>
      </c>
      <c r="T190" s="215">
        <v>2</v>
      </c>
      <c r="U190" s="202">
        <v>2</v>
      </c>
      <c r="V190" s="215">
        <v>2</v>
      </c>
      <c r="W190" s="202">
        <v>2</v>
      </c>
    </row>
    <row r="191" spans="1:23" ht="22.5">
      <c r="A191" s="248" t="s">
        <v>1504</v>
      </c>
      <c r="B191" s="243" t="str">
        <f>IF(ISERROR(VLOOKUP(A191,TABLES!$A$2:$B$10,2,0)),"",VLOOKUP(A191,TABLES!$A$2:$B$10,2,0))</f>
        <v>□</v>
      </c>
      <c r="C191" s="208"/>
      <c r="D191" s="208"/>
      <c r="E191" s="165" t="s">
        <v>1296</v>
      </c>
      <c r="F191" s="172" t="s">
        <v>1412</v>
      </c>
      <c r="G191" s="251" t="s">
        <v>574</v>
      </c>
      <c r="H191" s="252" t="s">
        <v>222</v>
      </c>
      <c r="I191" s="251" t="str">
        <f t="shared" si="13"/>
        <v>AQ_SANTE_Quartier ; AQ_SANTE_Quartier_N</v>
      </c>
      <c r="J191" s="219" t="s">
        <v>9</v>
      </c>
      <c r="K191" s="209"/>
      <c r="L191" s="215"/>
      <c r="M191" s="209"/>
      <c r="N191" s="215"/>
      <c r="O191" s="209"/>
      <c r="P191" s="215"/>
      <c r="Q191" s="209">
        <v>2</v>
      </c>
      <c r="R191" s="215">
        <v>2</v>
      </c>
      <c r="S191" s="202">
        <v>2</v>
      </c>
      <c r="T191" s="215">
        <v>2</v>
      </c>
      <c r="U191" s="202">
        <v>2</v>
      </c>
      <c r="V191" s="215">
        <v>2</v>
      </c>
      <c r="W191" s="202">
        <v>2</v>
      </c>
    </row>
    <row r="192" spans="1:23" ht="22.5">
      <c r="A192" s="248" t="s">
        <v>1504</v>
      </c>
      <c r="B192" s="243" t="str">
        <f>IF(ISERROR(VLOOKUP(A192,TABLES!$A$2:$B$10,2,0)),"",VLOOKUP(A192,TABLES!$A$2:$B$10,2,0))</f>
        <v>□</v>
      </c>
      <c r="C192" s="208"/>
      <c r="D192" s="208"/>
      <c r="E192" s="165" t="s">
        <v>1297</v>
      </c>
      <c r="F192" s="172" t="s">
        <v>1413</v>
      </c>
      <c r="G192" s="251" t="s">
        <v>575</v>
      </c>
      <c r="H192" s="252" t="s">
        <v>222</v>
      </c>
      <c r="I192" s="251" t="str">
        <f t="shared" si="13"/>
        <v>AQ_SANTE_RelProches ; AQ_SANTE_RelProches_N</v>
      </c>
      <c r="J192" s="219" t="s">
        <v>9</v>
      </c>
      <c r="K192" s="209"/>
      <c r="L192" s="215"/>
      <c r="M192" s="209"/>
      <c r="N192" s="215"/>
      <c r="O192" s="209"/>
      <c r="P192" s="215"/>
      <c r="Q192" s="209">
        <v>2</v>
      </c>
      <c r="R192" s="215">
        <v>2</v>
      </c>
      <c r="S192" s="202">
        <v>2</v>
      </c>
      <c r="T192" s="215">
        <v>2</v>
      </c>
      <c r="U192" s="202">
        <v>2</v>
      </c>
      <c r="V192" s="215">
        <v>2</v>
      </c>
      <c r="W192" s="202">
        <v>2</v>
      </c>
    </row>
    <row r="193" spans="1:23" ht="22.5">
      <c r="A193" s="248" t="s">
        <v>1504</v>
      </c>
      <c r="B193" s="243" t="str">
        <f>IF(ISERROR(VLOOKUP(A193,TABLES!$A$2:$B$10,2,0)),"",VLOOKUP(A193,TABLES!$A$2:$B$10,2,0))</f>
        <v>□</v>
      </c>
      <c r="C193" s="208"/>
      <c r="D193" s="208"/>
      <c r="E193" s="165" t="s">
        <v>1298</v>
      </c>
      <c r="F193" s="172" t="s">
        <v>1414</v>
      </c>
      <c r="G193" s="251" t="s">
        <v>576</v>
      </c>
      <c r="H193" s="252" t="s">
        <v>222</v>
      </c>
      <c r="I193" s="251" t="str">
        <f t="shared" si="13"/>
        <v>AQ_SANTE_Loisirs ; AQ_SANTE_Loisirs_N</v>
      </c>
      <c r="J193" s="219" t="s">
        <v>9</v>
      </c>
      <c r="K193" s="209"/>
      <c r="L193" s="215"/>
      <c r="M193" s="209"/>
      <c r="N193" s="215"/>
      <c r="O193" s="209"/>
      <c r="P193" s="215"/>
      <c r="Q193" s="209">
        <v>2</v>
      </c>
      <c r="R193" s="215">
        <v>2</v>
      </c>
      <c r="S193" s="202">
        <v>2</v>
      </c>
      <c r="T193" s="215">
        <v>2</v>
      </c>
      <c r="U193" s="202">
        <v>2</v>
      </c>
      <c r="V193" s="215">
        <v>2</v>
      </c>
      <c r="W193" s="202">
        <v>2</v>
      </c>
    </row>
    <row r="194" spans="1:23" ht="22.5">
      <c r="A194" s="248" t="s">
        <v>1504</v>
      </c>
      <c r="B194" s="243" t="str">
        <f>IF(ISERROR(VLOOKUP(A194,TABLES!$A$2:$B$10,2,0)),"",VLOOKUP(A194,TABLES!$A$2:$B$10,2,0))</f>
        <v>□</v>
      </c>
      <c r="C194" s="208"/>
      <c r="D194" s="208"/>
      <c r="E194" s="165" t="s">
        <v>1299</v>
      </c>
      <c r="F194" s="172" t="s">
        <v>1415</v>
      </c>
      <c r="G194" s="251" t="s">
        <v>577</v>
      </c>
      <c r="H194" s="252" t="s">
        <v>222</v>
      </c>
      <c r="I194" s="251" t="str">
        <f t="shared" si="13"/>
        <v>AQ_SANTE_VieMenee ; AQ_SANTE_VieMenee_N</v>
      </c>
      <c r="J194" s="219" t="s">
        <v>9</v>
      </c>
      <c r="K194" s="209"/>
      <c r="L194" s="215"/>
      <c r="M194" s="209"/>
      <c r="N194" s="215"/>
      <c r="O194" s="209"/>
      <c r="P194" s="215"/>
      <c r="Q194" s="209">
        <v>2</v>
      </c>
      <c r="R194" s="215">
        <v>2</v>
      </c>
      <c r="S194" s="202">
        <v>2</v>
      </c>
      <c r="T194" s="215">
        <v>2</v>
      </c>
      <c r="U194" s="202">
        <v>2</v>
      </c>
      <c r="V194" s="215">
        <v>2</v>
      </c>
      <c r="W194" s="202">
        <v>2</v>
      </c>
    </row>
    <row r="195" spans="1:23" ht="33.75">
      <c r="A195" s="248" t="s">
        <v>1504</v>
      </c>
      <c r="B195" s="243" t="str">
        <f>IF(ISERROR(VLOOKUP(A195,TABLES!$A$2:$B$10,2,0)),"",VLOOKUP(A195,TABLES!$A$2:$B$10,2,0))</f>
        <v>□</v>
      </c>
      <c r="C195" s="208"/>
      <c r="D195" s="208"/>
      <c r="E195" s="165" t="s">
        <v>1300</v>
      </c>
      <c r="F195" s="172" t="s">
        <v>1416</v>
      </c>
      <c r="G195" s="251" t="s">
        <v>612</v>
      </c>
      <c r="H195" s="252" t="s">
        <v>222</v>
      </c>
      <c r="I195" s="251" t="str">
        <f t="shared" si="13"/>
        <v>AQ_SANTE_Travail ; AQ_SANTE_TravailPas ; AQ_SANTE_Travail_N ; AQ_SANTE_TravailPas_N</v>
      </c>
      <c r="J195" s="219" t="s">
        <v>9</v>
      </c>
      <c r="K195" s="209"/>
      <c r="L195" s="215"/>
      <c r="M195" s="209"/>
      <c r="N195" s="215"/>
      <c r="O195" s="209"/>
      <c r="P195" s="215"/>
      <c r="Q195" s="209"/>
      <c r="R195" s="215">
        <v>2</v>
      </c>
      <c r="S195" s="202">
        <v>2</v>
      </c>
      <c r="T195" s="215">
        <v>2</v>
      </c>
      <c r="U195" s="202">
        <v>2</v>
      </c>
      <c r="V195" s="215">
        <v>2</v>
      </c>
      <c r="W195" s="202">
        <v>2</v>
      </c>
    </row>
    <row r="196" spans="1:23">
      <c r="A196" s="231" t="s">
        <v>1507</v>
      </c>
      <c r="B196" s="243" t="str">
        <f>IF(ISERROR(VLOOKUP(A196,TABLES!$A$2:$B$10,2,0)),"",VLOOKUP(A196,TABLES!$A$2:$B$10,2,0))</f>
        <v>▐</v>
      </c>
      <c r="C196" s="206" t="str">
        <f>IF(OR(C197="x",C198="x",C199="x"),"z","")</f>
        <v/>
      </c>
      <c r="D196" s="206" t="str">
        <f>IF(OR(D197="x",D198="x",D199="x"),"z","")</f>
        <v/>
      </c>
      <c r="E196" s="173" t="s">
        <v>3033</v>
      </c>
      <c r="F196" s="174" t="s">
        <v>3036</v>
      </c>
      <c r="G196" s="213"/>
      <c r="H196" s="213"/>
      <c r="I196" s="213" t="str">
        <f t="shared" ref="I196:I219" si="14">IF(G196&lt;&gt;"",IF(H196&lt;&gt;"",G196&amp;" ; "&amp;IFERROR(IF(SEARCH(" ; ",G196)&gt;0,SUBSTITUTE(G196," ; ","_N ; ")&amp;"_N"),IFERROR(IF(SEARCH(" ;",G196)&gt;0,SUBSTITUTE(G196," ;","_N  ; ")&amp;"_N"),IFERROR(IF(SEARCH(";",G196)&gt;0,SUBSTITUTE(G196,";","_N  ; ")&amp;"_N"),G196&amp;"_N"))),G196),"")</f>
        <v/>
      </c>
      <c r="J196" s="213"/>
      <c r="K196" s="207"/>
      <c r="L196" s="214"/>
      <c r="M196" s="207"/>
      <c r="N196" s="214" t="s">
        <v>222</v>
      </c>
      <c r="O196" s="207"/>
      <c r="P196" s="214"/>
      <c r="Q196" s="207"/>
      <c r="R196" s="214" t="s">
        <v>222</v>
      </c>
      <c r="S196" s="207"/>
      <c r="T196" s="214"/>
      <c r="U196" s="207" t="s">
        <v>222</v>
      </c>
      <c r="V196" s="214"/>
      <c r="W196" s="207"/>
    </row>
    <row r="197" spans="1:23" ht="22.5">
      <c r="A197" s="231" t="s">
        <v>1505</v>
      </c>
      <c r="B197" s="243" t="str">
        <f>IF(ISERROR(VLOOKUP(A197,TABLES!$A$2:$B$10,2,0)),"",VLOOKUP(A197,TABLES!$A$2:$B$10,2,0))</f>
        <v>■</v>
      </c>
      <c r="C197" s="208"/>
      <c r="D197" s="208"/>
      <c r="E197" s="257" t="s">
        <v>2577</v>
      </c>
      <c r="F197" s="257" t="s">
        <v>2574</v>
      </c>
      <c r="G197" s="251" t="s">
        <v>461</v>
      </c>
      <c r="H197" s="252"/>
      <c r="I197" s="251" t="str">
        <f t="shared" si="14"/>
        <v>AQ_CESD_Score_i</v>
      </c>
      <c r="J197" s="219" t="s">
        <v>323</v>
      </c>
      <c r="K197" s="229"/>
      <c r="L197" s="230"/>
      <c r="M197" s="229"/>
      <c r="N197" s="210" t="s">
        <v>222</v>
      </c>
      <c r="O197" s="209"/>
      <c r="P197" s="210"/>
      <c r="Q197" s="209"/>
      <c r="R197" s="210" t="s">
        <v>222</v>
      </c>
      <c r="S197" s="209"/>
      <c r="T197" s="210"/>
      <c r="U197" s="202" t="s">
        <v>222</v>
      </c>
      <c r="V197" s="210"/>
      <c r="W197" s="202"/>
    </row>
    <row r="198" spans="1:23" ht="22.5">
      <c r="A198" s="231" t="s">
        <v>1505</v>
      </c>
      <c r="B198" s="243" t="str">
        <f>IF(ISERROR(VLOOKUP(A198,TABLES!$A$2:$B$10,2,0)),"",VLOOKUP(A198,TABLES!$A$2:$B$10,2,0))</f>
        <v>■</v>
      </c>
      <c r="C198" s="208"/>
      <c r="D198" s="208"/>
      <c r="E198" s="257" t="s">
        <v>2578</v>
      </c>
      <c r="F198" s="257" t="s">
        <v>2575</v>
      </c>
      <c r="G198" s="251" t="s">
        <v>462</v>
      </c>
      <c r="H198" s="252"/>
      <c r="I198" s="251" t="str">
        <f t="shared" si="14"/>
        <v>AQ_CESD_Classe_i</v>
      </c>
      <c r="J198" s="219" t="s">
        <v>323</v>
      </c>
      <c r="K198" s="229"/>
      <c r="L198" s="230"/>
      <c r="M198" s="229"/>
      <c r="N198" s="210" t="s">
        <v>222</v>
      </c>
      <c r="O198" s="209"/>
      <c r="P198" s="210"/>
      <c r="Q198" s="209"/>
      <c r="R198" s="210" t="s">
        <v>222</v>
      </c>
      <c r="S198" s="209"/>
      <c r="T198" s="210"/>
      <c r="U198" s="202" t="s">
        <v>222</v>
      </c>
      <c r="V198" s="210"/>
      <c r="W198" s="202"/>
    </row>
    <row r="199" spans="1:23" ht="56.25">
      <c r="A199" s="231" t="s">
        <v>1505</v>
      </c>
      <c r="B199" s="243" t="str">
        <f>IF(ISERROR(VLOOKUP(A199,TABLES!$A$2:$B$10,2,0)),"",VLOOKUP(A199,TABLES!$A$2:$B$10,2,0))</f>
        <v>■</v>
      </c>
      <c r="C199" s="439"/>
      <c r="D199" s="439"/>
      <c r="E199" s="175" t="s">
        <v>1766</v>
      </c>
      <c r="F199" s="175" t="s">
        <v>1767</v>
      </c>
      <c r="G199" s="251" t="s">
        <v>193</v>
      </c>
      <c r="H199" s="252"/>
      <c r="I199" s="251" t="str">
        <f t="shared" si="14"/>
        <v/>
      </c>
      <c r="J199" s="219" t="s">
        <v>323</v>
      </c>
      <c r="K199" s="209"/>
      <c r="L199" s="210"/>
      <c r="M199" s="209"/>
      <c r="N199" s="210">
        <v>18</v>
      </c>
      <c r="O199" s="209"/>
      <c r="P199" s="210"/>
      <c r="Q199" s="209"/>
      <c r="R199" s="210">
        <v>24</v>
      </c>
      <c r="S199" s="209"/>
      <c r="T199" s="210"/>
      <c r="U199" s="209">
        <v>10</v>
      </c>
      <c r="V199" s="210"/>
      <c r="W199" s="209"/>
    </row>
    <row r="200" spans="1:23" ht="22.5">
      <c r="A200" s="231" t="s">
        <v>1504</v>
      </c>
      <c r="B200" s="243" t="str">
        <f>IF(ISERROR(VLOOKUP(A200,TABLES!$A$2:$B$10,2,0)),"",VLOOKUP(A200,TABLES!$A$2:$B$10,2,0))</f>
        <v>□</v>
      </c>
      <c r="C200" s="237" t="str">
        <f>IF($C$199="x","x","")</f>
        <v/>
      </c>
      <c r="D200" s="237" t="str">
        <f t="shared" ref="D200:D219" si="15">IF($D$199="x","x","")</f>
        <v/>
      </c>
      <c r="E200" s="263" t="s">
        <v>267</v>
      </c>
      <c r="F200" s="176" t="s">
        <v>1161</v>
      </c>
      <c r="G200" s="251" t="s">
        <v>442</v>
      </c>
      <c r="H200" s="252" t="s">
        <v>222</v>
      </c>
      <c r="I200" s="251" t="str">
        <f t="shared" si="14"/>
        <v>AQ_CESD_Q01 ; AQ_CESD_Q01_N</v>
      </c>
      <c r="J200" s="219" t="s">
        <v>323</v>
      </c>
      <c r="K200" s="209"/>
      <c r="L200" s="210"/>
      <c r="M200" s="209"/>
      <c r="N200" s="210">
        <v>18</v>
      </c>
      <c r="O200" s="209"/>
      <c r="P200" s="210"/>
      <c r="Q200" s="209"/>
      <c r="R200" s="210">
        <v>24</v>
      </c>
      <c r="S200" s="209"/>
      <c r="T200" s="210"/>
      <c r="U200" s="209">
        <v>10</v>
      </c>
      <c r="V200" s="210"/>
      <c r="W200" s="209"/>
    </row>
    <row r="201" spans="1:23" ht="22.5">
      <c r="A201" s="231" t="s">
        <v>1504</v>
      </c>
      <c r="B201" s="243" t="str">
        <f>IF(ISERROR(VLOOKUP(A201,TABLES!$A$2:$B$10,2,0)),"",VLOOKUP(A201,TABLES!$A$2:$B$10,2,0))</f>
        <v>□</v>
      </c>
      <c r="C201" s="237" t="str">
        <f t="shared" ref="C201:C219" si="16">IF($C$199="x","x","")</f>
        <v/>
      </c>
      <c r="D201" s="237" t="str">
        <f t="shared" si="15"/>
        <v/>
      </c>
      <c r="E201" s="263" t="s">
        <v>268</v>
      </c>
      <c r="F201" s="176" t="s">
        <v>669</v>
      </c>
      <c r="G201" s="251" t="s">
        <v>443</v>
      </c>
      <c r="H201" s="252" t="s">
        <v>222</v>
      </c>
      <c r="I201" s="251" t="str">
        <f t="shared" si="14"/>
        <v>AQ_CESD_Q02 ; AQ_CESD_Q02_N</v>
      </c>
      <c r="J201" s="219" t="s">
        <v>323</v>
      </c>
      <c r="K201" s="209"/>
      <c r="L201" s="210"/>
      <c r="M201" s="209"/>
      <c r="N201" s="210">
        <v>18</v>
      </c>
      <c r="O201" s="209"/>
      <c r="P201" s="210"/>
      <c r="Q201" s="209"/>
      <c r="R201" s="210">
        <v>24</v>
      </c>
      <c r="S201" s="209"/>
      <c r="T201" s="210"/>
      <c r="U201" s="209">
        <v>10</v>
      </c>
      <c r="V201" s="210"/>
      <c r="W201" s="209"/>
    </row>
    <row r="202" spans="1:23" ht="22.5">
      <c r="A202" s="231" t="s">
        <v>1504</v>
      </c>
      <c r="B202" s="243" t="str">
        <f>IF(ISERROR(VLOOKUP(A202,TABLES!$A$2:$B$10,2,0)),"",VLOOKUP(A202,TABLES!$A$2:$B$10,2,0))</f>
        <v>□</v>
      </c>
      <c r="C202" s="237" t="str">
        <f t="shared" si="16"/>
        <v/>
      </c>
      <c r="D202" s="237" t="str">
        <f t="shared" si="15"/>
        <v/>
      </c>
      <c r="E202" s="263" t="s">
        <v>269</v>
      </c>
      <c r="F202" s="176" t="s">
        <v>670</v>
      </c>
      <c r="G202" s="251" t="s">
        <v>444</v>
      </c>
      <c r="H202" s="252" t="s">
        <v>222</v>
      </c>
      <c r="I202" s="251" t="str">
        <f t="shared" si="14"/>
        <v>AQ_CESD_Q03 ; AQ_CESD_Q03_N</v>
      </c>
      <c r="J202" s="219" t="s">
        <v>323</v>
      </c>
      <c r="K202" s="209"/>
      <c r="L202" s="210"/>
      <c r="M202" s="209"/>
      <c r="N202" s="210">
        <v>18</v>
      </c>
      <c r="O202" s="209"/>
      <c r="P202" s="210"/>
      <c r="Q202" s="209"/>
      <c r="R202" s="210">
        <v>24</v>
      </c>
      <c r="S202" s="209"/>
      <c r="T202" s="210"/>
      <c r="U202" s="209">
        <v>10</v>
      </c>
      <c r="V202" s="210"/>
      <c r="W202" s="209"/>
    </row>
    <row r="203" spans="1:23" ht="22.5">
      <c r="A203" s="231" t="s">
        <v>1504</v>
      </c>
      <c r="B203" s="243" t="str">
        <f>IF(ISERROR(VLOOKUP(A203,TABLES!$A$2:$B$10,2,0)),"",VLOOKUP(A203,TABLES!$A$2:$B$10,2,0))</f>
        <v>□</v>
      </c>
      <c r="C203" s="237" t="str">
        <f t="shared" si="16"/>
        <v/>
      </c>
      <c r="D203" s="237" t="str">
        <f t="shared" si="15"/>
        <v/>
      </c>
      <c r="E203" s="263" t="s">
        <v>270</v>
      </c>
      <c r="F203" s="176" t="s">
        <v>671</v>
      </c>
      <c r="G203" s="251" t="s">
        <v>445</v>
      </c>
      <c r="H203" s="252" t="s">
        <v>222</v>
      </c>
      <c r="I203" s="251" t="str">
        <f t="shared" si="14"/>
        <v>AQ_CESD_Q04 ; AQ_CESD_Q04_N</v>
      </c>
      <c r="J203" s="219" t="s">
        <v>323</v>
      </c>
      <c r="K203" s="209"/>
      <c r="L203" s="210"/>
      <c r="M203" s="209"/>
      <c r="N203" s="210">
        <v>18</v>
      </c>
      <c r="O203" s="209"/>
      <c r="P203" s="210"/>
      <c r="Q203" s="209"/>
      <c r="R203" s="210">
        <v>24</v>
      </c>
      <c r="S203" s="209"/>
      <c r="T203" s="210"/>
      <c r="U203" s="209">
        <v>10</v>
      </c>
      <c r="V203" s="210"/>
      <c r="W203" s="209"/>
    </row>
    <row r="204" spans="1:23" ht="22.5">
      <c r="A204" s="231" t="s">
        <v>1504</v>
      </c>
      <c r="B204" s="243" t="str">
        <f>IF(ISERROR(VLOOKUP(A204,TABLES!$A$2:$B$10,2,0)),"",VLOOKUP(A204,TABLES!$A$2:$B$10,2,0))</f>
        <v>□</v>
      </c>
      <c r="C204" s="237" t="str">
        <f t="shared" si="16"/>
        <v/>
      </c>
      <c r="D204" s="237" t="str">
        <f t="shared" si="15"/>
        <v/>
      </c>
      <c r="E204" s="263" t="s">
        <v>271</v>
      </c>
      <c r="F204" s="176" t="s">
        <v>672</v>
      </c>
      <c r="G204" s="251" t="s">
        <v>446</v>
      </c>
      <c r="H204" s="252" t="s">
        <v>222</v>
      </c>
      <c r="I204" s="251" t="str">
        <f t="shared" si="14"/>
        <v>AQ_CESD_Q05 ; AQ_CESD_Q05_N</v>
      </c>
      <c r="J204" s="219" t="s">
        <v>323</v>
      </c>
      <c r="K204" s="209"/>
      <c r="L204" s="210"/>
      <c r="M204" s="209"/>
      <c r="N204" s="210">
        <v>18</v>
      </c>
      <c r="O204" s="209"/>
      <c r="P204" s="210"/>
      <c r="Q204" s="209"/>
      <c r="R204" s="210">
        <v>24</v>
      </c>
      <c r="S204" s="209"/>
      <c r="T204" s="210"/>
      <c r="U204" s="209">
        <v>10</v>
      </c>
      <c r="V204" s="210"/>
      <c r="W204" s="209"/>
    </row>
    <row r="205" spans="1:23" ht="22.5">
      <c r="A205" s="231" t="s">
        <v>1504</v>
      </c>
      <c r="B205" s="243" t="str">
        <f>IF(ISERROR(VLOOKUP(A205,TABLES!$A$2:$B$10,2,0)),"",VLOOKUP(A205,TABLES!$A$2:$B$10,2,0))</f>
        <v>□</v>
      </c>
      <c r="C205" s="237" t="str">
        <f t="shared" si="16"/>
        <v/>
      </c>
      <c r="D205" s="237" t="str">
        <f t="shared" si="15"/>
        <v/>
      </c>
      <c r="E205" s="263" t="s">
        <v>272</v>
      </c>
      <c r="F205" s="176" t="s">
        <v>673</v>
      </c>
      <c r="G205" s="251" t="s">
        <v>447</v>
      </c>
      <c r="H205" s="252" t="s">
        <v>222</v>
      </c>
      <c r="I205" s="251" t="str">
        <f t="shared" si="14"/>
        <v>AQ_CESD_Q06 ; AQ_CESD_Q06_N</v>
      </c>
      <c r="J205" s="219" t="s">
        <v>323</v>
      </c>
      <c r="K205" s="209"/>
      <c r="L205" s="210"/>
      <c r="M205" s="209"/>
      <c r="N205" s="210">
        <v>18</v>
      </c>
      <c r="O205" s="209"/>
      <c r="P205" s="210"/>
      <c r="Q205" s="209"/>
      <c r="R205" s="210">
        <v>24</v>
      </c>
      <c r="S205" s="209"/>
      <c r="T205" s="210"/>
      <c r="U205" s="209">
        <v>10</v>
      </c>
      <c r="V205" s="210"/>
      <c r="W205" s="209"/>
    </row>
    <row r="206" spans="1:23" ht="22.5">
      <c r="A206" s="231" t="s">
        <v>1504</v>
      </c>
      <c r="B206" s="243" t="str">
        <f>IF(ISERROR(VLOOKUP(A206,TABLES!$A$2:$B$10,2,0)),"",VLOOKUP(A206,TABLES!$A$2:$B$10,2,0))</f>
        <v>□</v>
      </c>
      <c r="C206" s="237" t="str">
        <f t="shared" si="16"/>
        <v/>
      </c>
      <c r="D206" s="237" t="str">
        <f t="shared" si="15"/>
        <v/>
      </c>
      <c r="E206" s="263" t="s">
        <v>273</v>
      </c>
      <c r="F206" s="176" t="s">
        <v>674</v>
      </c>
      <c r="G206" s="251" t="s">
        <v>448</v>
      </c>
      <c r="H206" s="252" t="s">
        <v>222</v>
      </c>
      <c r="I206" s="251" t="str">
        <f t="shared" si="14"/>
        <v>AQ_CESD_Q07 ; AQ_CESD_Q07_N</v>
      </c>
      <c r="J206" s="219" t="s">
        <v>323</v>
      </c>
      <c r="K206" s="209"/>
      <c r="L206" s="210"/>
      <c r="M206" s="209"/>
      <c r="N206" s="210">
        <v>18</v>
      </c>
      <c r="O206" s="209"/>
      <c r="P206" s="210"/>
      <c r="Q206" s="209"/>
      <c r="R206" s="210">
        <v>24</v>
      </c>
      <c r="S206" s="209"/>
      <c r="T206" s="210"/>
      <c r="U206" s="209">
        <v>10</v>
      </c>
      <c r="V206" s="210"/>
      <c r="W206" s="209"/>
    </row>
    <row r="207" spans="1:23" ht="22.5">
      <c r="A207" s="231" t="s">
        <v>1504</v>
      </c>
      <c r="B207" s="243" t="str">
        <f>IF(ISERROR(VLOOKUP(A207,TABLES!$A$2:$B$10,2,0)),"",VLOOKUP(A207,TABLES!$A$2:$B$10,2,0))</f>
        <v>□</v>
      </c>
      <c r="C207" s="237" t="str">
        <f t="shared" si="16"/>
        <v/>
      </c>
      <c r="D207" s="237" t="str">
        <f t="shared" si="15"/>
        <v/>
      </c>
      <c r="E207" s="263" t="s">
        <v>274</v>
      </c>
      <c r="F207" s="176" t="s">
        <v>675</v>
      </c>
      <c r="G207" s="251" t="s">
        <v>449</v>
      </c>
      <c r="H207" s="252" t="s">
        <v>222</v>
      </c>
      <c r="I207" s="251" t="str">
        <f t="shared" si="14"/>
        <v>AQ_CESD_Q08 ; AQ_CESD_Q08_N</v>
      </c>
      <c r="J207" s="219" t="s">
        <v>323</v>
      </c>
      <c r="K207" s="209"/>
      <c r="L207" s="210"/>
      <c r="M207" s="209"/>
      <c r="N207" s="210">
        <v>18</v>
      </c>
      <c r="O207" s="209"/>
      <c r="P207" s="210"/>
      <c r="Q207" s="209"/>
      <c r="R207" s="210">
        <v>24</v>
      </c>
      <c r="S207" s="209"/>
      <c r="T207" s="210"/>
      <c r="U207" s="209">
        <v>10</v>
      </c>
      <c r="V207" s="210"/>
      <c r="W207" s="209"/>
    </row>
    <row r="208" spans="1:23" ht="22.5">
      <c r="A208" s="231" t="s">
        <v>1504</v>
      </c>
      <c r="B208" s="243" t="str">
        <f>IF(ISERROR(VLOOKUP(A208,TABLES!$A$2:$B$10,2,0)),"",VLOOKUP(A208,TABLES!$A$2:$B$10,2,0))</f>
        <v>□</v>
      </c>
      <c r="C208" s="237" t="str">
        <f t="shared" si="16"/>
        <v/>
      </c>
      <c r="D208" s="237" t="str">
        <f t="shared" si="15"/>
        <v/>
      </c>
      <c r="E208" s="263" t="s">
        <v>275</v>
      </c>
      <c r="F208" s="176" t="s">
        <v>676</v>
      </c>
      <c r="G208" s="251" t="s">
        <v>450</v>
      </c>
      <c r="H208" s="252" t="s">
        <v>222</v>
      </c>
      <c r="I208" s="251" t="str">
        <f t="shared" si="14"/>
        <v>AQ_CESD_Q09 ; AQ_CESD_Q09_N</v>
      </c>
      <c r="J208" s="219" t="s">
        <v>323</v>
      </c>
      <c r="K208" s="209"/>
      <c r="L208" s="210"/>
      <c r="M208" s="209"/>
      <c r="N208" s="210">
        <v>18</v>
      </c>
      <c r="O208" s="209"/>
      <c r="P208" s="210"/>
      <c r="Q208" s="209"/>
      <c r="R208" s="210">
        <v>24</v>
      </c>
      <c r="S208" s="209"/>
      <c r="T208" s="210"/>
      <c r="U208" s="209">
        <v>10</v>
      </c>
      <c r="V208" s="210"/>
      <c r="W208" s="209"/>
    </row>
    <row r="209" spans="1:23" ht="22.5">
      <c r="A209" s="231" t="s">
        <v>1504</v>
      </c>
      <c r="B209" s="243" t="str">
        <f>IF(ISERROR(VLOOKUP(A209,TABLES!$A$2:$B$10,2,0)),"",VLOOKUP(A209,TABLES!$A$2:$B$10,2,0))</f>
        <v>□</v>
      </c>
      <c r="C209" s="237" t="str">
        <f t="shared" si="16"/>
        <v/>
      </c>
      <c r="D209" s="237" t="str">
        <f t="shared" si="15"/>
        <v/>
      </c>
      <c r="E209" s="263" t="s">
        <v>276</v>
      </c>
      <c r="F209" s="176" t="s">
        <v>677</v>
      </c>
      <c r="G209" s="251" t="s">
        <v>2616</v>
      </c>
      <c r="H209" s="252" t="s">
        <v>222</v>
      </c>
      <c r="I209" s="251" t="str">
        <f t="shared" si="14"/>
        <v>AQ_CESD_Q10 ; AQ_CESD_Q10_N</v>
      </c>
      <c r="J209" s="219" t="s">
        <v>323</v>
      </c>
      <c r="K209" s="209"/>
      <c r="L209" s="210"/>
      <c r="M209" s="209"/>
      <c r="N209" s="210">
        <v>18</v>
      </c>
      <c r="O209" s="209"/>
      <c r="P209" s="210"/>
      <c r="Q209" s="209"/>
      <c r="R209" s="210">
        <v>24</v>
      </c>
      <c r="S209" s="209"/>
      <c r="T209" s="210"/>
      <c r="U209" s="209">
        <v>10</v>
      </c>
      <c r="V209" s="210"/>
      <c r="W209" s="209"/>
    </row>
    <row r="210" spans="1:23" ht="22.5">
      <c r="A210" s="231" t="s">
        <v>1504</v>
      </c>
      <c r="B210" s="243" t="str">
        <f>IF(ISERROR(VLOOKUP(A210,TABLES!$A$2:$B$10,2,0)),"",VLOOKUP(A210,TABLES!$A$2:$B$10,2,0))</f>
        <v>□</v>
      </c>
      <c r="C210" s="237" t="str">
        <f t="shared" si="16"/>
        <v/>
      </c>
      <c r="D210" s="237" t="str">
        <f t="shared" si="15"/>
        <v/>
      </c>
      <c r="E210" s="263" t="s">
        <v>277</v>
      </c>
      <c r="F210" s="176" t="s">
        <v>678</v>
      </c>
      <c r="G210" s="251" t="s">
        <v>451</v>
      </c>
      <c r="H210" s="252" t="s">
        <v>222</v>
      </c>
      <c r="I210" s="251" t="str">
        <f t="shared" si="14"/>
        <v>AQ_CESD_Q11 ; AQ_CESD_Q11_N</v>
      </c>
      <c r="J210" s="219" t="s">
        <v>323</v>
      </c>
      <c r="K210" s="209"/>
      <c r="L210" s="210"/>
      <c r="M210" s="209"/>
      <c r="N210" s="210">
        <v>18</v>
      </c>
      <c r="O210" s="209"/>
      <c r="P210" s="210"/>
      <c r="Q210" s="209"/>
      <c r="R210" s="210">
        <v>24</v>
      </c>
      <c r="S210" s="209"/>
      <c r="T210" s="210"/>
      <c r="U210" s="209">
        <v>10</v>
      </c>
      <c r="V210" s="210"/>
      <c r="W210" s="209"/>
    </row>
    <row r="211" spans="1:23" ht="22.5">
      <c r="A211" s="231" t="s">
        <v>1504</v>
      </c>
      <c r="B211" s="243" t="str">
        <f>IF(ISERROR(VLOOKUP(A211,TABLES!$A$2:$B$10,2,0)),"",VLOOKUP(A211,TABLES!$A$2:$B$10,2,0))</f>
        <v>□</v>
      </c>
      <c r="C211" s="237" t="str">
        <f t="shared" si="16"/>
        <v/>
      </c>
      <c r="D211" s="237" t="str">
        <f t="shared" si="15"/>
        <v/>
      </c>
      <c r="E211" s="263" t="s">
        <v>278</v>
      </c>
      <c r="F211" s="176" t="s">
        <v>679</v>
      </c>
      <c r="G211" s="251" t="s">
        <v>452</v>
      </c>
      <c r="H211" s="252" t="s">
        <v>222</v>
      </c>
      <c r="I211" s="251" t="str">
        <f t="shared" si="14"/>
        <v>AQ_CESD_Q12 ; AQ_CESD_Q12_N</v>
      </c>
      <c r="J211" s="219" t="s">
        <v>323</v>
      </c>
      <c r="K211" s="209"/>
      <c r="L211" s="210"/>
      <c r="M211" s="209"/>
      <c r="N211" s="210">
        <v>18</v>
      </c>
      <c r="O211" s="209"/>
      <c r="P211" s="210"/>
      <c r="Q211" s="209"/>
      <c r="R211" s="210">
        <v>24</v>
      </c>
      <c r="S211" s="209"/>
      <c r="T211" s="210"/>
      <c r="U211" s="209">
        <v>10</v>
      </c>
      <c r="V211" s="210"/>
      <c r="W211" s="209"/>
    </row>
    <row r="212" spans="1:23" ht="22.5">
      <c r="A212" s="231" t="s">
        <v>1504</v>
      </c>
      <c r="B212" s="243" t="str">
        <f>IF(ISERROR(VLOOKUP(A212,TABLES!$A$2:$B$10,2,0)),"",VLOOKUP(A212,TABLES!$A$2:$B$10,2,0))</f>
        <v>□</v>
      </c>
      <c r="C212" s="237" t="str">
        <f t="shared" si="16"/>
        <v/>
      </c>
      <c r="D212" s="237" t="str">
        <f t="shared" si="15"/>
        <v/>
      </c>
      <c r="E212" s="263" t="s">
        <v>279</v>
      </c>
      <c r="F212" s="176" t="s">
        <v>680</v>
      </c>
      <c r="G212" s="251" t="s">
        <v>453</v>
      </c>
      <c r="H212" s="252" t="s">
        <v>222</v>
      </c>
      <c r="I212" s="251" t="str">
        <f t="shared" si="14"/>
        <v>AQ_CESD_Q13 ; AQ_CESD_Q13_N</v>
      </c>
      <c r="J212" s="219" t="s">
        <v>323</v>
      </c>
      <c r="K212" s="209"/>
      <c r="L212" s="210"/>
      <c r="M212" s="209"/>
      <c r="N212" s="210">
        <v>18</v>
      </c>
      <c r="O212" s="209"/>
      <c r="P212" s="210"/>
      <c r="Q212" s="209"/>
      <c r="R212" s="210">
        <v>24</v>
      </c>
      <c r="S212" s="209"/>
      <c r="T212" s="210"/>
      <c r="U212" s="209">
        <v>10</v>
      </c>
      <c r="V212" s="210"/>
      <c r="W212" s="209"/>
    </row>
    <row r="213" spans="1:23" ht="22.5">
      <c r="A213" s="231" t="s">
        <v>1504</v>
      </c>
      <c r="B213" s="243" t="str">
        <f>IF(ISERROR(VLOOKUP(A213,TABLES!$A$2:$B$10,2,0)),"",VLOOKUP(A213,TABLES!$A$2:$B$10,2,0))</f>
        <v>□</v>
      </c>
      <c r="C213" s="237" t="str">
        <f t="shared" si="16"/>
        <v/>
      </c>
      <c r="D213" s="237" t="str">
        <f t="shared" si="15"/>
        <v/>
      </c>
      <c r="E213" s="263" t="s">
        <v>280</v>
      </c>
      <c r="F213" s="176" t="s">
        <v>681</v>
      </c>
      <c r="G213" s="251" t="s">
        <v>454</v>
      </c>
      <c r="H213" s="252" t="s">
        <v>222</v>
      </c>
      <c r="I213" s="251" t="str">
        <f t="shared" si="14"/>
        <v>AQ_CESD_Q14 ; AQ_CESD_Q14_N</v>
      </c>
      <c r="J213" s="219" t="s">
        <v>323</v>
      </c>
      <c r="K213" s="209"/>
      <c r="L213" s="210"/>
      <c r="M213" s="209"/>
      <c r="N213" s="210">
        <v>18</v>
      </c>
      <c r="O213" s="209"/>
      <c r="P213" s="210"/>
      <c r="Q213" s="209"/>
      <c r="R213" s="210">
        <v>24</v>
      </c>
      <c r="S213" s="209"/>
      <c r="T213" s="210"/>
      <c r="U213" s="209">
        <v>10</v>
      </c>
      <c r="V213" s="210"/>
      <c r="W213" s="209"/>
    </row>
    <row r="214" spans="1:23" ht="22.5">
      <c r="A214" s="231" t="s">
        <v>1504</v>
      </c>
      <c r="B214" s="243" t="str">
        <f>IF(ISERROR(VLOOKUP(A214,TABLES!$A$2:$B$10,2,0)),"",VLOOKUP(A214,TABLES!$A$2:$B$10,2,0))</f>
        <v>□</v>
      </c>
      <c r="C214" s="237" t="str">
        <f t="shared" si="16"/>
        <v/>
      </c>
      <c r="D214" s="237" t="str">
        <f t="shared" si="15"/>
        <v/>
      </c>
      <c r="E214" s="263" t="s">
        <v>281</v>
      </c>
      <c r="F214" s="176" t="s">
        <v>682</v>
      </c>
      <c r="G214" s="251" t="s">
        <v>455</v>
      </c>
      <c r="H214" s="252" t="s">
        <v>222</v>
      </c>
      <c r="I214" s="251" t="str">
        <f t="shared" si="14"/>
        <v>AQ_CESD_Q15 ; AQ_CESD_Q15_N</v>
      </c>
      <c r="J214" s="219" t="s">
        <v>323</v>
      </c>
      <c r="K214" s="209"/>
      <c r="L214" s="210"/>
      <c r="M214" s="209"/>
      <c r="N214" s="210">
        <v>18</v>
      </c>
      <c r="O214" s="209"/>
      <c r="P214" s="210"/>
      <c r="Q214" s="209"/>
      <c r="R214" s="210">
        <v>24</v>
      </c>
      <c r="S214" s="209"/>
      <c r="T214" s="210"/>
      <c r="U214" s="209">
        <v>10</v>
      </c>
      <c r="V214" s="210"/>
      <c r="W214" s="209"/>
    </row>
    <row r="215" spans="1:23" ht="22.5">
      <c r="A215" s="231" t="s">
        <v>1504</v>
      </c>
      <c r="B215" s="243" t="str">
        <f>IF(ISERROR(VLOOKUP(A215,TABLES!$A$2:$B$10,2,0)),"",VLOOKUP(A215,TABLES!$A$2:$B$10,2,0))</f>
        <v>□</v>
      </c>
      <c r="C215" s="237" t="str">
        <f t="shared" si="16"/>
        <v/>
      </c>
      <c r="D215" s="237" t="str">
        <f t="shared" si="15"/>
        <v/>
      </c>
      <c r="E215" s="263" t="s">
        <v>282</v>
      </c>
      <c r="F215" s="176" t="s">
        <v>683</v>
      </c>
      <c r="G215" s="251" t="s">
        <v>456</v>
      </c>
      <c r="H215" s="252" t="s">
        <v>222</v>
      </c>
      <c r="I215" s="251" t="str">
        <f t="shared" si="14"/>
        <v>AQ_CESD_Q16 ; AQ_CESD_Q16_N</v>
      </c>
      <c r="J215" s="219" t="s">
        <v>323</v>
      </c>
      <c r="K215" s="209"/>
      <c r="L215" s="210"/>
      <c r="M215" s="209"/>
      <c r="N215" s="210">
        <v>18</v>
      </c>
      <c r="O215" s="209"/>
      <c r="P215" s="210"/>
      <c r="Q215" s="209"/>
      <c r="R215" s="210">
        <v>24</v>
      </c>
      <c r="S215" s="229"/>
      <c r="T215" s="210"/>
      <c r="U215" s="209">
        <v>10</v>
      </c>
      <c r="V215" s="210"/>
      <c r="W215" s="209"/>
    </row>
    <row r="216" spans="1:23" ht="22.5">
      <c r="A216" s="231" t="s">
        <v>1504</v>
      </c>
      <c r="B216" s="243" t="str">
        <f>IF(ISERROR(VLOOKUP(A216,TABLES!$A$2:$B$10,2,0)),"",VLOOKUP(A216,TABLES!$A$2:$B$10,2,0))</f>
        <v>□</v>
      </c>
      <c r="C216" s="237" t="str">
        <f t="shared" si="16"/>
        <v/>
      </c>
      <c r="D216" s="237" t="str">
        <f t="shared" si="15"/>
        <v/>
      </c>
      <c r="E216" s="263" t="s">
        <v>283</v>
      </c>
      <c r="F216" s="176" t="s">
        <v>684</v>
      </c>
      <c r="G216" s="251" t="s">
        <v>457</v>
      </c>
      <c r="H216" s="252" t="s">
        <v>222</v>
      </c>
      <c r="I216" s="251" t="str">
        <f t="shared" si="14"/>
        <v>AQ_CESD_Q17 ; AQ_CESD_Q17_N</v>
      </c>
      <c r="J216" s="219" t="s">
        <v>323</v>
      </c>
      <c r="K216" s="209"/>
      <c r="L216" s="210"/>
      <c r="M216" s="209"/>
      <c r="N216" s="210">
        <v>18</v>
      </c>
      <c r="O216" s="209"/>
      <c r="P216" s="210"/>
      <c r="Q216" s="209"/>
      <c r="R216" s="210">
        <v>24</v>
      </c>
      <c r="S216" s="229"/>
      <c r="T216" s="210"/>
      <c r="U216" s="209">
        <v>10</v>
      </c>
      <c r="V216" s="210"/>
      <c r="W216" s="209"/>
    </row>
    <row r="217" spans="1:23" ht="22.5">
      <c r="A217" s="231" t="s">
        <v>1504</v>
      </c>
      <c r="B217" s="243" t="str">
        <f>IF(ISERROR(VLOOKUP(A217,TABLES!$A$2:$B$10,2,0)),"",VLOOKUP(A217,TABLES!$A$2:$B$10,2,0))</f>
        <v>□</v>
      </c>
      <c r="C217" s="237" t="str">
        <f t="shared" si="16"/>
        <v/>
      </c>
      <c r="D217" s="237" t="str">
        <f t="shared" si="15"/>
        <v/>
      </c>
      <c r="E217" s="263" t="s">
        <v>284</v>
      </c>
      <c r="F217" s="176" t="s">
        <v>685</v>
      </c>
      <c r="G217" s="251" t="s">
        <v>458</v>
      </c>
      <c r="H217" s="252" t="s">
        <v>222</v>
      </c>
      <c r="I217" s="251" t="str">
        <f t="shared" si="14"/>
        <v>AQ_CESD_Q18 ; AQ_CESD_Q18_N</v>
      </c>
      <c r="J217" s="219" t="s">
        <v>323</v>
      </c>
      <c r="K217" s="209"/>
      <c r="L217" s="210"/>
      <c r="M217" s="209"/>
      <c r="N217" s="210">
        <v>18</v>
      </c>
      <c r="O217" s="209"/>
      <c r="P217" s="210"/>
      <c r="Q217" s="209"/>
      <c r="R217" s="210">
        <v>24</v>
      </c>
      <c r="S217" s="209"/>
      <c r="T217" s="210"/>
      <c r="U217" s="209">
        <v>10</v>
      </c>
      <c r="V217" s="210"/>
      <c r="W217" s="209"/>
    </row>
    <row r="218" spans="1:23" ht="22.5">
      <c r="A218" s="231" t="s">
        <v>1504</v>
      </c>
      <c r="B218" s="243" t="str">
        <f>IF(ISERROR(VLOOKUP(A218,TABLES!$A$2:$B$10,2,0)),"",VLOOKUP(A218,TABLES!$A$2:$B$10,2,0))</f>
        <v>□</v>
      </c>
      <c r="C218" s="237" t="str">
        <f t="shared" si="16"/>
        <v/>
      </c>
      <c r="D218" s="237" t="str">
        <f t="shared" si="15"/>
        <v/>
      </c>
      <c r="E218" s="263" t="s">
        <v>285</v>
      </c>
      <c r="F218" s="176" t="s">
        <v>686</v>
      </c>
      <c r="G218" s="251" t="s">
        <v>459</v>
      </c>
      <c r="H218" s="252" t="s">
        <v>222</v>
      </c>
      <c r="I218" s="251" t="str">
        <f t="shared" si="14"/>
        <v>AQ_CESD_Q19 ; AQ_CESD_Q19_N</v>
      </c>
      <c r="J218" s="219" t="s">
        <v>323</v>
      </c>
      <c r="K218" s="209"/>
      <c r="L218" s="210"/>
      <c r="M218" s="209"/>
      <c r="N218" s="210">
        <v>18</v>
      </c>
      <c r="O218" s="209"/>
      <c r="P218" s="210"/>
      <c r="Q218" s="209"/>
      <c r="R218" s="210">
        <v>24</v>
      </c>
      <c r="S218" s="209"/>
      <c r="T218" s="210"/>
      <c r="U218" s="209">
        <v>10</v>
      </c>
      <c r="V218" s="210"/>
      <c r="W218" s="209"/>
    </row>
    <row r="219" spans="1:23" ht="22.5">
      <c r="A219" s="231" t="s">
        <v>1504</v>
      </c>
      <c r="B219" s="243" t="str">
        <f>IF(ISERROR(VLOOKUP(A219,TABLES!$A$2:$B$10,2,0)),"",VLOOKUP(A219,TABLES!$A$2:$B$10,2,0))</f>
        <v>□</v>
      </c>
      <c r="C219" s="237" t="str">
        <f t="shared" si="16"/>
        <v/>
      </c>
      <c r="D219" s="237" t="str">
        <f t="shared" si="15"/>
        <v/>
      </c>
      <c r="E219" s="263" t="s">
        <v>286</v>
      </c>
      <c r="F219" s="176" t="s">
        <v>687</v>
      </c>
      <c r="G219" s="251" t="s">
        <v>460</v>
      </c>
      <c r="H219" s="252" t="s">
        <v>222</v>
      </c>
      <c r="I219" s="251" t="str">
        <f t="shared" si="14"/>
        <v>AQ_CESD_Q20 ; AQ_CESD_Q20_N</v>
      </c>
      <c r="J219" s="219" t="s">
        <v>323</v>
      </c>
      <c r="K219" s="209"/>
      <c r="L219" s="210"/>
      <c r="M219" s="209"/>
      <c r="N219" s="210">
        <v>18</v>
      </c>
      <c r="O219" s="209"/>
      <c r="P219" s="210"/>
      <c r="Q219" s="209"/>
      <c r="R219" s="210">
        <v>24</v>
      </c>
      <c r="S219" s="209"/>
      <c r="T219" s="210"/>
      <c r="U219" s="209">
        <v>10</v>
      </c>
      <c r="V219" s="210"/>
      <c r="W219" s="209"/>
    </row>
    <row r="220" spans="1:23">
      <c r="A220" s="231" t="s">
        <v>1507</v>
      </c>
      <c r="B220" s="243" t="str">
        <f>IF(ISERROR(VLOOKUP(A220,TABLES!$A$2:$B$10,2,0)),"",VLOOKUP(A220,TABLES!$A$2:$B$10,2,0))</f>
        <v>▐</v>
      </c>
      <c r="C220" s="206" t="str">
        <f>IF(C221="x","z","")</f>
        <v/>
      </c>
      <c r="D220" s="206" t="str">
        <f>IF(D221="x","z","")</f>
        <v/>
      </c>
      <c r="E220" s="173" t="s">
        <v>3034</v>
      </c>
      <c r="F220" s="174" t="s">
        <v>3037</v>
      </c>
      <c r="G220" s="213"/>
      <c r="H220" s="213"/>
      <c r="I220" s="213"/>
      <c r="J220" s="213"/>
      <c r="K220" s="207"/>
      <c r="L220" s="214"/>
      <c r="M220" s="207"/>
      <c r="N220" s="214"/>
      <c r="O220" s="207" t="s">
        <v>222</v>
      </c>
      <c r="P220" s="214" t="s">
        <v>222</v>
      </c>
      <c r="Q220" s="207"/>
      <c r="R220" s="214"/>
      <c r="S220" s="207" t="s">
        <v>222</v>
      </c>
      <c r="T220" s="214"/>
      <c r="U220" s="207"/>
      <c r="V220" s="214"/>
      <c r="W220" s="207"/>
    </row>
    <row r="221" spans="1:23" ht="33.75">
      <c r="A221" s="231" t="s">
        <v>1505</v>
      </c>
      <c r="B221" s="243" t="str">
        <f>IF(ISERROR(VLOOKUP(A221,TABLES!$A$2:$B$10,2,0)),"",VLOOKUP(A221,TABLES!$A$2:$B$10,2,0))</f>
        <v>■</v>
      </c>
      <c r="C221" s="439"/>
      <c r="D221" s="439"/>
      <c r="E221" s="264" t="s">
        <v>1810</v>
      </c>
      <c r="F221" s="265" t="s">
        <v>4283</v>
      </c>
      <c r="G221" s="251"/>
      <c r="H221" s="252"/>
      <c r="I221" s="251" t="str">
        <f t="shared" ref="I221:I268" si="17">IF(G221&lt;&gt;"",IF(H221&lt;&gt;"",G221&amp;" ; "&amp;IFERROR(IF(SEARCH(" ; ",G221)&gt;0,SUBSTITUTE(G221," ; ","_N ; ")&amp;"_N"),IFERROR(IF(SEARCH(" ;",G221)&gt;0,SUBSTITUTE(G221," ;","_N  ; ")&amp;"_N"),IFERROR(IF(SEARCH(";",G221)&gt;0,SUBSTITUTE(G221,";","_N  ; ")&amp;"_N"),G221&amp;"_N"))),G221),"")</f>
        <v/>
      </c>
      <c r="J221" s="219"/>
      <c r="K221" s="229"/>
      <c r="L221" s="230"/>
      <c r="M221" s="229"/>
      <c r="N221" s="230"/>
      <c r="O221" s="229">
        <v>1</v>
      </c>
      <c r="P221" s="230">
        <v>1</v>
      </c>
      <c r="Q221" s="229"/>
      <c r="R221" s="230"/>
      <c r="S221" s="209">
        <v>38</v>
      </c>
      <c r="T221" s="230"/>
      <c r="U221" s="202"/>
      <c r="V221" s="230"/>
      <c r="W221" s="202"/>
    </row>
    <row r="222" spans="1:23" ht="33.75">
      <c r="A222" s="231" t="s">
        <v>1504</v>
      </c>
      <c r="B222" s="243" t="str">
        <f>IF(ISERROR(VLOOKUP(A222,TABLES!$A$2:$B$10,2,0)),"",VLOOKUP(A222,TABLES!$A$2:$B$10,2,0))</f>
        <v>□</v>
      </c>
      <c r="C222" s="238" t="str">
        <f t="shared" ref="C222:C233" si="18">IF($C$221="x","x","")</f>
        <v/>
      </c>
      <c r="D222" s="238" t="str">
        <f t="shared" ref="D222:D233" si="19">IF($D$221="x","x","")</f>
        <v/>
      </c>
      <c r="E222" s="263" t="s">
        <v>1233</v>
      </c>
      <c r="F222" s="176" t="s">
        <v>1348</v>
      </c>
      <c r="G222" s="251" t="s">
        <v>336</v>
      </c>
      <c r="H222" s="252" t="s">
        <v>664</v>
      </c>
      <c r="I222" s="251" t="str">
        <f t="shared" si="17"/>
        <v>AQ_SANTE_GhConcentre ; AQ_SANTE_GhConcentre_N</v>
      </c>
      <c r="J222" s="219" t="s">
        <v>9</v>
      </c>
      <c r="K222" s="209"/>
      <c r="L222" s="210"/>
      <c r="M222" s="209"/>
      <c r="O222" s="209">
        <v>2</v>
      </c>
      <c r="P222" s="210">
        <v>2</v>
      </c>
      <c r="Q222" s="209"/>
      <c r="R222" s="210"/>
      <c r="S222" s="209">
        <v>9</v>
      </c>
      <c r="T222" s="210"/>
      <c r="U222" s="202"/>
      <c r="V222" s="210"/>
      <c r="W222" s="202"/>
    </row>
    <row r="223" spans="1:23" ht="22.5">
      <c r="A223" s="231" t="s">
        <v>1504</v>
      </c>
      <c r="B223" s="243" t="str">
        <f>IF(ISERROR(VLOOKUP(A223,TABLES!$A$2:$B$10,2,0)),"",VLOOKUP(A223,TABLES!$A$2:$B$10,2,0))</f>
        <v>□</v>
      </c>
      <c r="C223" s="223" t="str">
        <f t="shared" si="18"/>
        <v/>
      </c>
      <c r="D223" s="223" t="str">
        <f t="shared" si="19"/>
        <v/>
      </c>
      <c r="E223" s="263" t="s">
        <v>1234</v>
      </c>
      <c r="F223" s="176" t="s">
        <v>1349</v>
      </c>
      <c r="G223" s="251" t="s">
        <v>337</v>
      </c>
      <c r="H223" s="252" t="s">
        <v>664</v>
      </c>
      <c r="I223" s="251" t="str">
        <f t="shared" si="17"/>
        <v>AQ_SANTE_GhSommeil ; AQ_SANTE_GhSommeil_N</v>
      </c>
      <c r="J223" s="219" t="s">
        <v>9</v>
      </c>
      <c r="K223" s="209"/>
      <c r="L223" s="210"/>
      <c r="M223" s="209"/>
      <c r="O223" s="209">
        <v>3</v>
      </c>
      <c r="P223" s="210">
        <v>3</v>
      </c>
      <c r="Q223" s="209"/>
      <c r="R223" s="210"/>
      <c r="S223" s="209">
        <v>10</v>
      </c>
      <c r="T223" s="210"/>
      <c r="U223" s="202"/>
      <c r="V223" s="210"/>
      <c r="W223" s="202"/>
    </row>
    <row r="224" spans="1:23" ht="33.75">
      <c r="A224" s="231" t="s">
        <v>1504</v>
      </c>
      <c r="B224" s="243" t="str">
        <f>IF(ISERROR(VLOOKUP(A224,TABLES!$A$2:$B$10,2,0)),"",VLOOKUP(A224,TABLES!$A$2:$B$10,2,0))</f>
        <v>□</v>
      </c>
      <c r="C224" s="223" t="str">
        <f t="shared" si="18"/>
        <v/>
      </c>
      <c r="D224" s="223" t="str">
        <f t="shared" si="19"/>
        <v/>
      </c>
      <c r="E224" s="263" t="s">
        <v>1235</v>
      </c>
      <c r="F224" s="176" t="s">
        <v>1350</v>
      </c>
      <c r="G224" s="251" t="s">
        <v>338</v>
      </c>
      <c r="H224" s="252" t="s">
        <v>664</v>
      </c>
      <c r="I224" s="251" t="str">
        <f t="shared" si="17"/>
        <v>AQ_SANTE_GhDecide ; AQ_SANTE_GhDecide_N</v>
      </c>
      <c r="J224" s="219" t="s">
        <v>9</v>
      </c>
      <c r="K224" s="209"/>
      <c r="L224" s="210"/>
      <c r="M224" s="209"/>
      <c r="O224" s="209">
        <v>4</v>
      </c>
      <c r="P224" s="210">
        <v>4</v>
      </c>
      <c r="Q224" s="209"/>
      <c r="R224" s="210"/>
      <c r="S224" s="209">
        <v>12</v>
      </c>
      <c r="T224" s="210"/>
      <c r="U224" s="202"/>
      <c r="V224" s="210"/>
      <c r="W224" s="202"/>
    </row>
    <row r="225" spans="1:23" ht="22.5">
      <c r="A225" s="231" t="s">
        <v>1504</v>
      </c>
      <c r="B225" s="243" t="str">
        <f>IF(ISERROR(VLOOKUP(A225,TABLES!$A$2:$B$10,2,0)),"",VLOOKUP(A225,TABLES!$A$2:$B$10,2,0))</f>
        <v>□</v>
      </c>
      <c r="C225" s="223" t="str">
        <f t="shared" si="18"/>
        <v/>
      </c>
      <c r="D225" s="223" t="str">
        <f t="shared" si="19"/>
        <v/>
      </c>
      <c r="E225" s="263" t="s">
        <v>1236</v>
      </c>
      <c r="F225" s="176" t="s">
        <v>1351</v>
      </c>
      <c r="G225" s="251" t="s">
        <v>339</v>
      </c>
      <c r="H225" s="252" t="s">
        <v>664</v>
      </c>
      <c r="I225" s="251" t="str">
        <f t="shared" si="17"/>
        <v>AQ_SANTE_GhStress ; AQ_SANTE_GhStress_N</v>
      </c>
      <c r="J225" s="219" t="s">
        <v>9</v>
      </c>
      <c r="K225" s="209"/>
      <c r="L225" s="210"/>
      <c r="M225" s="209"/>
      <c r="O225" s="209">
        <v>5</v>
      </c>
      <c r="P225" s="210">
        <v>5</v>
      </c>
      <c r="Q225" s="209"/>
      <c r="R225" s="210"/>
      <c r="S225" s="209">
        <v>13</v>
      </c>
      <c r="T225" s="210"/>
      <c r="U225" s="202"/>
      <c r="V225" s="210"/>
      <c r="W225" s="202"/>
    </row>
    <row r="226" spans="1:23" ht="33.75">
      <c r="A226" s="231" t="s">
        <v>1504</v>
      </c>
      <c r="B226" s="243" t="str">
        <f>IF(ISERROR(VLOOKUP(A226,TABLES!$A$2:$B$10,2,0)),"",VLOOKUP(A226,TABLES!$A$2:$B$10,2,0))</f>
        <v>□</v>
      </c>
      <c r="C226" s="223" t="str">
        <f t="shared" si="18"/>
        <v/>
      </c>
      <c r="D226" s="223" t="str">
        <f t="shared" si="19"/>
        <v/>
      </c>
      <c r="E226" s="263" t="s">
        <v>1237</v>
      </c>
      <c r="F226" s="176" t="s">
        <v>1352</v>
      </c>
      <c r="G226" s="251" t="s">
        <v>340</v>
      </c>
      <c r="H226" s="252" t="s">
        <v>664</v>
      </c>
      <c r="I226" s="251" t="str">
        <f t="shared" si="17"/>
        <v>AQ_SANTE_GhUtile ; AQ_SANTE_GhUtile_N</v>
      </c>
      <c r="J226" s="219" t="s">
        <v>9</v>
      </c>
      <c r="K226" s="209"/>
      <c r="L226" s="210"/>
      <c r="M226" s="209"/>
      <c r="O226" s="209">
        <v>6</v>
      </c>
      <c r="P226" s="210">
        <v>6</v>
      </c>
      <c r="Q226" s="209"/>
      <c r="R226" s="210"/>
      <c r="S226" s="209">
        <v>14</v>
      </c>
      <c r="T226" s="210"/>
      <c r="U226" s="202"/>
      <c r="V226" s="210"/>
      <c r="W226" s="202"/>
    </row>
    <row r="227" spans="1:23" ht="22.5">
      <c r="A227" s="231" t="s">
        <v>1504</v>
      </c>
      <c r="B227" s="243" t="str">
        <f>IF(ISERROR(VLOOKUP(A227,TABLES!$A$2:$B$10,2,0)),"",VLOOKUP(A227,TABLES!$A$2:$B$10,2,0))</f>
        <v>□</v>
      </c>
      <c r="C227" s="223" t="str">
        <f t="shared" si="18"/>
        <v/>
      </c>
      <c r="D227" s="223" t="str">
        <f t="shared" si="19"/>
        <v/>
      </c>
      <c r="E227" s="263" t="s">
        <v>1238</v>
      </c>
      <c r="F227" s="176" t="s">
        <v>1353</v>
      </c>
      <c r="G227" s="251" t="s">
        <v>341</v>
      </c>
      <c r="H227" s="252" t="s">
        <v>664</v>
      </c>
      <c r="I227" s="251" t="str">
        <f t="shared" si="17"/>
        <v>AQ_SANTE_GhDifficulte ; AQ_SANTE_GhDifficulte_N</v>
      </c>
      <c r="J227" s="219" t="s">
        <v>9</v>
      </c>
      <c r="K227" s="209"/>
      <c r="L227" s="210"/>
      <c r="M227" s="209"/>
      <c r="O227" s="209">
        <v>7</v>
      </c>
      <c r="P227" s="210">
        <v>7</v>
      </c>
      <c r="Q227" s="209"/>
      <c r="R227" s="210"/>
      <c r="S227" s="209">
        <v>15</v>
      </c>
      <c r="T227" s="210"/>
      <c r="U227" s="202"/>
      <c r="V227" s="210"/>
      <c r="W227" s="202"/>
    </row>
    <row r="228" spans="1:23" ht="33.75">
      <c r="A228" s="231" t="s">
        <v>1504</v>
      </c>
      <c r="B228" s="243" t="str">
        <f>IF(ISERROR(VLOOKUP(A228,TABLES!$A$2:$B$10,2,0)),"",VLOOKUP(A228,TABLES!$A$2:$B$10,2,0))</f>
        <v>□</v>
      </c>
      <c r="C228" s="223" t="str">
        <f t="shared" si="18"/>
        <v/>
      </c>
      <c r="D228" s="223" t="str">
        <f t="shared" si="19"/>
        <v/>
      </c>
      <c r="E228" s="263" t="s">
        <v>1239</v>
      </c>
      <c r="F228" s="176" t="s">
        <v>1354</v>
      </c>
      <c r="G228" s="251" t="s">
        <v>342</v>
      </c>
      <c r="H228" s="252" t="s">
        <v>664</v>
      </c>
      <c r="I228" s="251" t="str">
        <f t="shared" si="17"/>
        <v>AQ_SANTE_GhActivite ; AQ_SANTE_GhActivite_N</v>
      </c>
      <c r="J228" s="219" t="s">
        <v>9</v>
      </c>
      <c r="K228" s="209"/>
      <c r="L228" s="210"/>
      <c r="M228" s="209"/>
      <c r="O228" s="209">
        <v>8</v>
      </c>
      <c r="P228" s="210">
        <v>8</v>
      </c>
      <c r="Q228" s="209"/>
      <c r="R228" s="210"/>
      <c r="S228" s="209">
        <v>16</v>
      </c>
      <c r="T228" s="210"/>
      <c r="U228" s="202"/>
      <c r="V228" s="210"/>
      <c r="W228" s="202"/>
    </row>
    <row r="229" spans="1:23" ht="33.75">
      <c r="A229" s="231" t="s">
        <v>1504</v>
      </c>
      <c r="B229" s="243" t="str">
        <f>IF(ISERROR(VLOOKUP(A229,TABLES!$A$2:$B$10,2,0)),"",VLOOKUP(A229,TABLES!$A$2:$B$10,2,0))</f>
        <v>□</v>
      </c>
      <c r="C229" s="223" t="str">
        <f t="shared" si="18"/>
        <v/>
      </c>
      <c r="D229" s="223" t="str">
        <f t="shared" si="19"/>
        <v/>
      </c>
      <c r="E229" s="263" t="s">
        <v>1240</v>
      </c>
      <c r="F229" s="176" t="s">
        <v>1355</v>
      </c>
      <c r="G229" s="251" t="s">
        <v>343</v>
      </c>
      <c r="H229" s="252" t="s">
        <v>664</v>
      </c>
      <c r="I229" s="251" t="str">
        <f t="shared" si="17"/>
        <v>AQ_SANTE_GhProbleme ; AQ_SANTE_GhProbleme_N</v>
      </c>
      <c r="J229" s="219" t="s">
        <v>9</v>
      </c>
      <c r="K229" s="209"/>
      <c r="L229" s="210"/>
      <c r="M229" s="209"/>
      <c r="O229" s="209">
        <v>9</v>
      </c>
      <c r="P229" s="210">
        <v>9</v>
      </c>
      <c r="Q229" s="209"/>
      <c r="R229" s="210"/>
      <c r="S229" s="229">
        <v>17</v>
      </c>
      <c r="T229" s="210"/>
      <c r="U229" s="202"/>
      <c r="V229" s="210"/>
      <c r="W229" s="202"/>
    </row>
    <row r="230" spans="1:23" ht="22.5">
      <c r="A230" s="231" t="s">
        <v>1504</v>
      </c>
      <c r="B230" s="243" t="str">
        <f>IF(ISERROR(VLOOKUP(A230,TABLES!$A$2:$B$10,2,0)),"",VLOOKUP(A230,TABLES!$A$2:$B$10,2,0))</f>
        <v>□</v>
      </c>
      <c r="C230" s="223" t="str">
        <f t="shared" si="18"/>
        <v/>
      </c>
      <c r="D230" s="223" t="str">
        <f t="shared" si="19"/>
        <v/>
      </c>
      <c r="E230" s="184" t="s">
        <v>1241</v>
      </c>
      <c r="F230" s="185" t="s">
        <v>1356</v>
      </c>
      <c r="G230" s="251" t="s">
        <v>344</v>
      </c>
      <c r="H230" s="252" t="s">
        <v>664</v>
      </c>
      <c r="I230" s="251" t="str">
        <f t="shared" si="17"/>
        <v>AQ_SANTE_GhDeprime ; AQ_SANTE_GhDeprime_N</v>
      </c>
      <c r="J230" s="219" t="s">
        <v>9</v>
      </c>
      <c r="K230" s="209"/>
      <c r="L230" s="210"/>
      <c r="M230" s="209"/>
      <c r="O230" s="209">
        <v>10</v>
      </c>
      <c r="P230" s="210">
        <v>10</v>
      </c>
      <c r="Q230" s="209"/>
      <c r="R230" s="210"/>
      <c r="S230" s="209">
        <v>18</v>
      </c>
      <c r="T230" s="210"/>
      <c r="U230" s="202"/>
      <c r="V230" s="210"/>
      <c r="W230" s="202"/>
    </row>
    <row r="231" spans="1:23" ht="22.5">
      <c r="A231" s="231" t="s">
        <v>1504</v>
      </c>
      <c r="B231" s="243" t="str">
        <f>IF(ISERROR(VLOOKUP(A231,TABLES!$A$2:$B$10,2,0)),"",VLOOKUP(A231,TABLES!$A$2:$B$10,2,0))</f>
        <v>□</v>
      </c>
      <c r="C231" s="223" t="str">
        <f t="shared" si="18"/>
        <v/>
      </c>
      <c r="D231" s="223" t="str">
        <f t="shared" si="19"/>
        <v/>
      </c>
      <c r="E231" s="263" t="s">
        <v>1242</v>
      </c>
      <c r="F231" s="176" t="s">
        <v>1357</v>
      </c>
      <c r="G231" s="251" t="s">
        <v>345</v>
      </c>
      <c r="H231" s="252" t="s">
        <v>664</v>
      </c>
      <c r="I231" s="251" t="str">
        <f t="shared" si="17"/>
        <v>AQ_SANTE_GhConfiance ; AQ_SANTE_GhConfiance_N</v>
      </c>
      <c r="J231" s="219" t="s">
        <v>9</v>
      </c>
      <c r="K231" s="209"/>
      <c r="L231" s="210"/>
      <c r="M231" s="209"/>
      <c r="O231" s="209">
        <v>11</v>
      </c>
      <c r="P231" s="210">
        <v>11</v>
      </c>
      <c r="Q231" s="209"/>
      <c r="R231" s="210"/>
      <c r="S231" s="209">
        <v>19</v>
      </c>
      <c r="T231" s="210"/>
      <c r="U231" s="202"/>
      <c r="V231" s="210"/>
      <c r="W231" s="202"/>
    </row>
    <row r="232" spans="1:23" ht="22.5">
      <c r="A232" s="231" t="s">
        <v>1504</v>
      </c>
      <c r="B232" s="243" t="str">
        <f>IF(ISERROR(VLOOKUP(A232,TABLES!$A$2:$B$10,2,0)),"",VLOOKUP(A232,TABLES!$A$2:$B$10,2,0))</f>
        <v>□</v>
      </c>
      <c r="C232" s="223" t="str">
        <f t="shared" si="18"/>
        <v/>
      </c>
      <c r="D232" s="223" t="str">
        <f t="shared" si="19"/>
        <v/>
      </c>
      <c r="E232" s="263" t="s">
        <v>1243</v>
      </c>
      <c r="F232" s="176" t="s">
        <v>1358</v>
      </c>
      <c r="G232" s="251" t="s">
        <v>346</v>
      </c>
      <c r="H232" s="252" t="s">
        <v>664</v>
      </c>
      <c r="I232" s="251" t="str">
        <f t="shared" si="17"/>
        <v>AQ_SANTE_GhValeur ; AQ_SANTE_GhValeur_N</v>
      </c>
      <c r="J232" s="219" t="s">
        <v>9</v>
      </c>
      <c r="K232" s="209"/>
      <c r="L232" s="210"/>
      <c r="M232" s="209"/>
      <c r="O232" s="209">
        <v>12</v>
      </c>
      <c r="P232" s="210">
        <v>12</v>
      </c>
      <c r="Q232" s="209"/>
      <c r="R232" s="210"/>
      <c r="S232" s="209">
        <v>20</v>
      </c>
      <c r="T232" s="210"/>
      <c r="U232" s="202"/>
      <c r="V232" s="210"/>
      <c r="W232" s="202"/>
    </row>
    <row r="233" spans="1:23" ht="33.75">
      <c r="A233" s="231" t="s">
        <v>1504</v>
      </c>
      <c r="B233" s="243" t="str">
        <f>IF(ISERROR(VLOOKUP(A233,TABLES!$A$2:$B$10,2,0)),"",VLOOKUP(A233,TABLES!$A$2:$B$10,2,0))</f>
        <v>□</v>
      </c>
      <c r="C233" s="223" t="str">
        <f t="shared" si="18"/>
        <v/>
      </c>
      <c r="D233" s="223" t="str">
        <f t="shared" si="19"/>
        <v/>
      </c>
      <c r="E233" s="263" t="s">
        <v>1244</v>
      </c>
      <c r="F233" s="176" t="s">
        <v>1359</v>
      </c>
      <c r="G233" s="251" t="s">
        <v>347</v>
      </c>
      <c r="H233" s="252" t="s">
        <v>664</v>
      </c>
      <c r="I233" s="251" t="str">
        <f t="shared" si="17"/>
        <v>AQ_SANTE_GhHeureux ; AQ_SANTE_GhHeureux_N</v>
      </c>
      <c r="J233" s="219" t="s">
        <v>9</v>
      </c>
      <c r="K233" s="209"/>
      <c r="L233" s="210"/>
      <c r="M233" s="209"/>
      <c r="O233" s="209">
        <v>13</v>
      </c>
      <c r="P233" s="210">
        <v>13</v>
      </c>
      <c r="Q233" s="209"/>
      <c r="R233" s="210"/>
      <c r="S233" s="209">
        <v>21</v>
      </c>
      <c r="T233" s="210"/>
      <c r="U233" s="202"/>
      <c r="V233" s="210"/>
      <c r="W233" s="202"/>
    </row>
    <row r="234" spans="1:23">
      <c r="A234" s="231" t="s">
        <v>1507</v>
      </c>
      <c r="B234" s="243" t="str">
        <f>IF(ISERROR(VLOOKUP(A234,TABLES!$A$2:$B$10,2,0)),"",VLOOKUP(A234,TABLES!$A$2:$B$10,2,0))</f>
        <v>▐</v>
      </c>
      <c r="C234" s="206" t="str">
        <f>IF(COUNTIF(C235:C252,"x"),"z","")</f>
        <v/>
      </c>
      <c r="D234" s="206" t="str">
        <f>IF(COUNTIF(D235:D252,"x"),"z","")</f>
        <v/>
      </c>
      <c r="E234" s="169" t="s">
        <v>3035</v>
      </c>
      <c r="F234" s="170" t="s">
        <v>3038</v>
      </c>
      <c r="G234" s="213"/>
      <c r="H234" s="213"/>
      <c r="I234" s="213" t="str">
        <f t="shared" si="17"/>
        <v/>
      </c>
      <c r="J234" s="213"/>
      <c r="K234" s="207"/>
      <c r="L234" s="214"/>
      <c r="M234" s="207" t="s">
        <v>222</v>
      </c>
      <c r="N234" s="214"/>
      <c r="O234" s="207"/>
      <c r="P234" s="214"/>
      <c r="Q234" s="207"/>
      <c r="R234" s="214"/>
      <c r="S234" s="207"/>
      <c r="T234" s="214"/>
      <c r="U234" s="207"/>
      <c r="V234" s="214" t="s">
        <v>222</v>
      </c>
      <c r="W234" s="207"/>
    </row>
    <row r="235" spans="1:23" ht="22.5">
      <c r="A235" s="231" t="s">
        <v>1505</v>
      </c>
      <c r="B235" s="243" t="str">
        <f>IF(ISERROR(VLOOKUP(A235,TABLES!$A$2:$B$10,2,0)),"",VLOOKUP(A235,TABLES!$A$2:$B$10,2,0))</f>
        <v>■</v>
      </c>
      <c r="C235" s="208"/>
      <c r="D235" s="208"/>
      <c r="E235" s="257" t="s">
        <v>4281</v>
      </c>
      <c r="F235" s="266" t="s">
        <v>3307</v>
      </c>
      <c r="G235" s="251" t="s">
        <v>540</v>
      </c>
      <c r="H235" s="252"/>
      <c r="I235" s="251" t="str">
        <f t="shared" si="17"/>
        <v>AQ_SF12_PhysScore_i</v>
      </c>
      <c r="J235" s="219" t="s">
        <v>322</v>
      </c>
      <c r="K235" s="229"/>
      <c r="L235" s="230"/>
      <c r="M235" s="209" t="s">
        <v>222</v>
      </c>
      <c r="N235" s="230"/>
      <c r="O235" s="209"/>
      <c r="P235" s="230"/>
      <c r="Q235" s="209"/>
      <c r="R235" s="230"/>
      <c r="S235" s="209"/>
      <c r="T235" s="230"/>
      <c r="U235" s="202"/>
      <c r="V235" s="230"/>
      <c r="W235" s="202"/>
    </row>
    <row r="236" spans="1:23" ht="22.5">
      <c r="A236" s="231" t="s">
        <v>1505</v>
      </c>
      <c r="B236" s="243" t="str">
        <f>IF(ISERROR(VLOOKUP(A236,TABLES!$A$2:$B$10,2,0)),"",VLOOKUP(A236,TABLES!$A$2:$B$10,2,0))</f>
        <v>■</v>
      </c>
      <c r="C236" s="208"/>
      <c r="D236" s="208"/>
      <c r="E236" s="257" t="s">
        <v>3306</v>
      </c>
      <c r="F236" s="266" t="s">
        <v>3308</v>
      </c>
      <c r="G236" s="251" t="s">
        <v>541</v>
      </c>
      <c r="H236" s="252"/>
      <c r="I236" s="251" t="str">
        <f t="shared" si="17"/>
        <v>AQ_SF12_MentScore_i</v>
      </c>
      <c r="J236" s="219" t="s">
        <v>322</v>
      </c>
      <c r="K236" s="229"/>
      <c r="L236" s="230"/>
      <c r="M236" s="209" t="s">
        <v>222</v>
      </c>
      <c r="N236" s="230"/>
      <c r="O236" s="209"/>
      <c r="P236" s="230"/>
      <c r="Q236" s="209"/>
      <c r="R236" s="230"/>
      <c r="S236" s="209"/>
      <c r="T236" s="230"/>
      <c r="U236" s="202"/>
      <c r="V236" s="230"/>
      <c r="W236" s="202"/>
    </row>
    <row r="237" spans="1:23" ht="22.5">
      <c r="A237" s="231" t="s">
        <v>1505</v>
      </c>
      <c r="B237" s="243" t="str">
        <f>IF(ISERROR(VLOOKUP(A237,TABLES!$A$2:$B$10,2,0)),"",VLOOKUP(A237,TABLES!$A$2:$B$10,2,0))</f>
        <v>■</v>
      </c>
      <c r="C237" s="208"/>
      <c r="D237" s="208"/>
      <c r="E237" s="183" t="s">
        <v>1211</v>
      </c>
      <c r="F237" s="175" t="s">
        <v>1322</v>
      </c>
      <c r="G237" s="251" t="s">
        <v>114</v>
      </c>
      <c r="H237" s="252" t="s">
        <v>222</v>
      </c>
      <c r="I237" s="251" t="str">
        <f t="shared" si="17"/>
        <v>AQ_SF12_Ressentie ; AQ_SF12_Ressentie_N</v>
      </c>
      <c r="J237" s="219" t="s">
        <v>322</v>
      </c>
      <c r="K237" s="209"/>
      <c r="L237" s="210"/>
      <c r="M237" s="209">
        <v>8</v>
      </c>
      <c r="N237" s="239"/>
      <c r="O237" s="209"/>
      <c r="P237" s="239"/>
      <c r="Q237" s="209"/>
      <c r="R237" s="239"/>
      <c r="S237" s="209"/>
      <c r="T237" s="239"/>
      <c r="U237" s="202"/>
      <c r="V237" s="239">
        <v>12</v>
      </c>
      <c r="W237" s="202"/>
    </row>
    <row r="238" spans="1:23" ht="22.5">
      <c r="A238" s="231" t="s">
        <v>1505</v>
      </c>
      <c r="B238" s="243" t="str">
        <f>IF(ISERROR(VLOOKUP(A238,TABLES!$A$2:$B$10,2,0)),"",VLOOKUP(A238,TABLES!$A$2:$B$10,2,0))</f>
        <v>■</v>
      </c>
      <c r="C238" s="23" t="str">
        <f>IF(OR(C239="x",C240="x"),"x","Sélection ci-dessous")</f>
        <v>Sélection ci-dessous</v>
      </c>
      <c r="D238" s="23" t="str">
        <f>IF(OR(D239="x",D240="x"),"x","Select items here under")</f>
        <v>Select items here under</v>
      </c>
      <c r="E238" s="175" t="s">
        <v>115</v>
      </c>
      <c r="F238" s="175" t="s">
        <v>390</v>
      </c>
      <c r="I238" s="235" t="str">
        <f t="shared" si="17"/>
        <v/>
      </c>
      <c r="J238" s="219"/>
      <c r="K238" s="209"/>
      <c r="L238" s="210"/>
      <c r="M238" s="209">
        <v>9</v>
      </c>
      <c r="N238" s="239"/>
      <c r="O238" s="209"/>
      <c r="P238" s="239"/>
      <c r="Q238" s="209"/>
      <c r="R238" s="239"/>
      <c r="S238" s="209"/>
      <c r="T238" s="239"/>
      <c r="U238" s="202"/>
      <c r="V238" s="239">
        <v>13</v>
      </c>
      <c r="W238" s="202"/>
    </row>
    <row r="239" spans="1:23" ht="22.5">
      <c r="A239" s="231" t="s">
        <v>1504</v>
      </c>
      <c r="B239" s="243" t="str">
        <f>IF(ISERROR(VLOOKUP(A239,TABLES!$A$2:$B$10,2,0)),"",VLOOKUP(A239,TABLES!$A$2:$B$10,2,0))</f>
        <v>□</v>
      </c>
      <c r="C239" s="208"/>
      <c r="D239" s="208"/>
      <c r="E239" s="177" t="s">
        <v>1212</v>
      </c>
      <c r="F239" s="176" t="s">
        <v>1323</v>
      </c>
      <c r="G239" s="251" t="s">
        <v>116</v>
      </c>
      <c r="H239" s="252" t="s">
        <v>222</v>
      </c>
      <c r="I239" s="251" t="str">
        <f t="shared" si="17"/>
        <v>AQ_SF12_Modere ; AQ_SF12_Modere_N</v>
      </c>
      <c r="J239" s="219" t="s">
        <v>322</v>
      </c>
      <c r="K239" s="209"/>
      <c r="L239" s="210"/>
      <c r="M239" s="209">
        <v>9</v>
      </c>
      <c r="N239" s="210"/>
      <c r="O239" s="209"/>
      <c r="P239" s="210"/>
      <c r="Q239" s="209"/>
      <c r="R239" s="210"/>
      <c r="S239" s="209"/>
      <c r="T239" s="210"/>
      <c r="U239" s="202"/>
      <c r="V239" s="210">
        <v>13</v>
      </c>
      <c r="W239" s="202"/>
    </row>
    <row r="240" spans="1:23" ht="22.5">
      <c r="A240" s="231" t="s">
        <v>1504</v>
      </c>
      <c r="B240" s="243" t="str">
        <f>IF(ISERROR(VLOOKUP(A240,TABLES!$A$2:$B$10,2,0)),"",VLOOKUP(A240,TABLES!$A$2:$B$10,2,0))</f>
        <v>□</v>
      </c>
      <c r="C240" s="208"/>
      <c r="D240" s="208"/>
      <c r="E240" s="177" t="s">
        <v>1213</v>
      </c>
      <c r="F240" s="176" t="s">
        <v>1324</v>
      </c>
      <c r="G240" s="251" t="s">
        <v>117</v>
      </c>
      <c r="H240" s="252" t="s">
        <v>222</v>
      </c>
      <c r="I240" s="251" t="str">
        <f t="shared" si="17"/>
        <v>AQ_SF12_Escalier ; AQ_SF12_Escalier_N</v>
      </c>
      <c r="J240" s="219" t="s">
        <v>322</v>
      </c>
      <c r="K240" s="209"/>
      <c r="L240" s="210"/>
      <c r="M240" s="209">
        <v>9</v>
      </c>
      <c r="N240" s="210"/>
      <c r="O240" s="209"/>
      <c r="P240" s="210"/>
      <c r="Q240" s="209"/>
      <c r="R240" s="210"/>
      <c r="S240" s="209"/>
      <c r="T240" s="210"/>
      <c r="U240" s="202"/>
      <c r="V240" s="210">
        <v>13</v>
      </c>
      <c r="W240" s="202"/>
    </row>
    <row r="241" spans="1:23" ht="22.5">
      <c r="A241" s="231" t="s">
        <v>1505</v>
      </c>
      <c r="B241" s="243" t="str">
        <f>IF(ISERROR(VLOOKUP(A241,TABLES!$A$2:$B$10,2,0)),"",VLOOKUP(A241,TABLES!$A$2:$B$10,2,0))</f>
        <v>■</v>
      </c>
      <c r="C241" s="23" t="str">
        <f>IF(OR(C242="x",C243="x",C244="x",C245="x",C246="x",C247="x"),"x","Sélection ci-dessous")</f>
        <v>Sélection ci-dessous</v>
      </c>
      <c r="D241" s="23" t="str">
        <f>IF(OR(D242="x",D243="x",D244="x",D245="x",D246="x",D247="x"),"x","Select items here under")</f>
        <v>Select items here under</v>
      </c>
      <c r="E241" s="175" t="s">
        <v>118</v>
      </c>
      <c r="F241" s="175" t="s">
        <v>391</v>
      </c>
      <c r="I241" s="235" t="str">
        <f t="shared" si="17"/>
        <v/>
      </c>
      <c r="J241" s="219"/>
      <c r="K241" s="209"/>
      <c r="L241" s="210"/>
      <c r="M241" s="209">
        <v>10</v>
      </c>
      <c r="N241" s="239"/>
      <c r="O241" s="209"/>
      <c r="P241" s="239"/>
      <c r="Q241" s="209"/>
      <c r="R241" s="239"/>
      <c r="S241" s="209"/>
      <c r="T241" s="239"/>
      <c r="U241" s="202"/>
      <c r="V241" s="239">
        <v>14</v>
      </c>
      <c r="W241" s="202"/>
    </row>
    <row r="242" spans="1:23" ht="22.5">
      <c r="A242" s="231" t="s">
        <v>1504</v>
      </c>
      <c r="B242" s="243" t="str">
        <f>IF(ISERROR(VLOOKUP(A242,TABLES!$A$2:$B$10,2,0)),"",VLOOKUP(A242,TABLES!$A$2:$B$10,2,0))</f>
        <v>□</v>
      </c>
      <c r="C242" s="208"/>
      <c r="D242" s="208"/>
      <c r="E242" s="177" t="s">
        <v>1214</v>
      </c>
      <c r="F242" s="176" t="s">
        <v>1325</v>
      </c>
      <c r="G242" s="251" t="s">
        <v>119</v>
      </c>
      <c r="H242" s="252" t="s">
        <v>222</v>
      </c>
      <c r="I242" s="251" t="str">
        <f t="shared" si="17"/>
        <v>AQ_SF12_FaitMoinsPhy ; AQ_SF12_FaitMoinsPhy_N</v>
      </c>
      <c r="J242" s="219" t="s">
        <v>322</v>
      </c>
      <c r="K242" s="209"/>
      <c r="L242" s="210"/>
      <c r="M242" s="209">
        <v>10</v>
      </c>
      <c r="N242" s="225"/>
      <c r="O242" s="209"/>
      <c r="P242" s="225"/>
      <c r="Q242" s="209"/>
      <c r="R242" s="225"/>
      <c r="S242" s="209"/>
      <c r="T242" s="225"/>
      <c r="U242" s="202"/>
      <c r="V242" s="225">
        <v>14</v>
      </c>
      <c r="W242" s="202"/>
    </row>
    <row r="243" spans="1:23" ht="22.5">
      <c r="A243" s="231" t="s">
        <v>1504</v>
      </c>
      <c r="B243" s="243" t="str">
        <f>IF(ISERROR(VLOOKUP(A243,TABLES!$A$2:$B$10,2,0)),"",VLOOKUP(A243,TABLES!$A$2:$B$10,2,0))</f>
        <v>□</v>
      </c>
      <c r="C243" s="208"/>
      <c r="D243" s="208"/>
      <c r="E243" s="177" t="s">
        <v>4338</v>
      </c>
      <c r="F243" s="499" t="s">
        <v>4340</v>
      </c>
      <c r="G243" s="251" t="s">
        <v>4339</v>
      </c>
      <c r="H243" s="252"/>
      <c r="I243" s="251" t="str">
        <f t="shared" si="17"/>
        <v>AQ_SF12_StopFaire</v>
      </c>
      <c r="J243" s="219" t="s">
        <v>322</v>
      </c>
      <c r="K243" s="209"/>
      <c r="L243" s="210"/>
      <c r="M243" s="209"/>
      <c r="N243" s="225"/>
      <c r="O243" s="209"/>
      <c r="P243" s="225"/>
      <c r="Q243" s="209"/>
      <c r="R243" s="225"/>
      <c r="S243" s="209"/>
      <c r="T243" s="225"/>
      <c r="U243" s="202"/>
      <c r="V243" s="225">
        <v>14</v>
      </c>
      <c r="W243" s="202"/>
    </row>
    <row r="244" spans="1:23" ht="33.75">
      <c r="A244" s="231" t="s">
        <v>1504</v>
      </c>
      <c r="B244" s="243" t="str">
        <f>IF(ISERROR(VLOOKUP(A244,TABLES!$A$2:$B$10,2,0)),"",VLOOKUP(A244,TABLES!$A$2:$B$10,2,0))</f>
        <v>□</v>
      </c>
      <c r="C244" s="208"/>
      <c r="D244" s="208"/>
      <c r="E244" s="177" t="s">
        <v>1215</v>
      </c>
      <c r="F244" s="176" t="s">
        <v>1326</v>
      </c>
      <c r="G244" s="251" t="s">
        <v>120</v>
      </c>
      <c r="H244" s="252" t="s">
        <v>222</v>
      </c>
      <c r="I244" s="251" t="str">
        <f t="shared" si="17"/>
        <v>AQ_SF12_DifTravail ; AQ_SF12_DifTravail_N</v>
      </c>
      <c r="J244" s="219" t="s">
        <v>322</v>
      </c>
      <c r="K244" s="209"/>
      <c r="L244" s="210"/>
      <c r="M244" s="209">
        <v>10</v>
      </c>
      <c r="N244" s="225"/>
      <c r="O244" s="209"/>
      <c r="P244" s="225"/>
      <c r="Q244" s="209"/>
      <c r="R244" s="225"/>
      <c r="S244" s="209"/>
      <c r="T244" s="225"/>
      <c r="U244" s="202"/>
      <c r="V244" s="225"/>
      <c r="W244" s="202"/>
    </row>
    <row r="245" spans="1:23" ht="22.5">
      <c r="A245" s="231" t="s">
        <v>1504</v>
      </c>
      <c r="B245" s="243" t="str">
        <f>IF(ISERROR(VLOOKUP(A245,TABLES!$A$2:$B$10,2,0)),"",VLOOKUP(A245,TABLES!$A$2:$B$10,2,0))</f>
        <v>□</v>
      </c>
      <c r="C245" s="208"/>
      <c r="D245" s="208"/>
      <c r="E245" s="177" t="s">
        <v>1214</v>
      </c>
      <c r="F245" s="176" t="s">
        <v>1325</v>
      </c>
      <c r="G245" s="251" t="s">
        <v>121</v>
      </c>
      <c r="H245" s="252" t="s">
        <v>222</v>
      </c>
      <c r="I245" s="251" t="str">
        <f t="shared" si="17"/>
        <v>AQ_SF12_FaitMoinsEmot ; AQ_SF12_FaitMoinsEmot_N</v>
      </c>
      <c r="J245" s="219" t="s">
        <v>322</v>
      </c>
      <c r="K245" s="209"/>
      <c r="L245" s="210"/>
      <c r="M245" s="209">
        <v>11</v>
      </c>
      <c r="N245" s="225"/>
      <c r="O245" s="209"/>
      <c r="P245" s="225"/>
      <c r="Q245" s="209"/>
      <c r="R245" s="225"/>
      <c r="S245" s="209"/>
      <c r="T245" s="225"/>
      <c r="U245" s="202"/>
      <c r="V245" s="225">
        <v>15</v>
      </c>
      <c r="W245" s="202"/>
    </row>
    <row r="246" spans="1:23" ht="22.5">
      <c r="A246" s="231" t="s">
        <v>1504</v>
      </c>
      <c r="B246" s="243" t="str">
        <f>IF(ISERROR(VLOOKUP(A246,TABLES!$A$2:$B$10,2,0)),"",VLOOKUP(A246,TABLES!$A$2:$B$10,2,0))</f>
        <v>□</v>
      </c>
      <c r="C246" s="208"/>
      <c r="D246" s="208"/>
      <c r="E246" s="196" t="s">
        <v>1216</v>
      </c>
      <c r="F246" s="176" t="s">
        <v>1327</v>
      </c>
      <c r="G246" s="251" t="s">
        <v>122</v>
      </c>
      <c r="H246" s="252" t="s">
        <v>222</v>
      </c>
      <c r="I246" s="251" t="str">
        <f t="shared" si="17"/>
        <v>AQ_SF12_MoinsSoin ; AQ_SF12_MoinsSoin_N</v>
      </c>
      <c r="J246" s="219" t="s">
        <v>322</v>
      </c>
      <c r="K246" s="209"/>
      <c r="L246" s="210"/>
      <c r="M246" s="209">
        <v>11</v>
      </c>
      <c r="N246" s="225"/>
      <c r="O246" s="209"/>
      <c r="P246" s="225"/>
      <c r="Q246" s="209"/>
      <c r="R246" s="225"/>
      <c r="S246" s="209"/>
      <c r="T246" s="225"/>
      <c r="U246" s="202"/>
      <c r="V246" s="225">
        <v>15</v>
      </c>
      <c r="W246" s="202"/>
    </row>
    <row r="247" spans="1:23" ht="33.75">
      <c r="A247" s="231" t="s">
        <v>1504</v>
      </c>
      <c r="B247" s="243" t="str">
        <f>IF(ISERROR(VLOOKUP(A247,TABLES!$A$2:$B$10,2,0)),"",VLOOKUP(A247,TABLES!$A$2:$B$10,2,0))</f>
        <v>□</v>
      </c>
      <c r="C247" s="208"/>
      <c r="D247" s="208"/>
      <c r="E247" s="263" t="s">
        <v>1512</v>
      </c>
      <c r="F247" s="176" t="s">
        <v>1328</v>
      </c>
      <c r="G247" s="251" t="s">
        <v>123</v>
      </c>
      <c r="H247" s="252" t="s">
        <v>222</v>
      </c>
      <c r="I247" s="251" t="str">
        <f t="shared" si="17"/>
        <v>AQ_SF12_DoulPhy ; AQ_SF12_DoulPhy_N</v>
      </c>
      <c r="J247" s="219" t="s">
        <v>322</v>
      </c>
      <c r="K247" s="209"/>
      <c r="L247" s="210"/>
      <c r="M247" s="209">
        <v>12</v>
      </c>
      <c r="N247" s="239"/>
      <c r="O247" s="209"/>
      <c r="P247" s="239"/>
      <c r="Q247" s="209"/>
      <c r="R247" s="239"/>
      <c r="S247" s="209"/>
      <c r="T247" s="239"/>
      <c r="U247" s="202"/>
      <c r="V247" s="239">
        <v>16</v>
      </c>
      <c r="W247" s="202"/>
    </row>
    <row r="248" spans="1:23" ht="22.5">
      <c r="A248" s="231" t="s">
        <v>1505</v>
      </c>
      <c r="B248" s="243" t="str">
        <f>IF(ISERROR(VLOOKUP(A248,TABLES!$A$2:$B$10,2,0)),"",VLOOKUP(A248,TABLES!$A$2:$B$10,2,0))</f>
        <v>■</v>
      </c>
      <c r="C248" s="23" t="str">
        <f>IF(COUNTIF(C249:C251,"x"),"x","Sélection ci-dessous")</f>
        <v>Sélection ci-dessous</v>
      </c>
      <c r="D248" s="23" t="str">
        <f>IF(COUNTIF(D249:D251,"x"),"x","Select items here under")</f>
        <v>Select items here under</v>
      </c>
      <c r="E248" s="267" t="s">
        <v>124</v>
      </c>
      <c r="F248" s="267" t="s">
        <v>392</v>
      </c>
      <c r="I248" s="235" t="str">
        <f t="shared" si="17"/>
        <v/>
      </c>
      <c r="J248" s="219"/>
      <c r="K248" s="209"/>
      <c r="L248" s="210"/>
      <c r="M248" s="209">
        <v>13</v>
      </c>
      <c r="N248" s="239"/>
      <c r="O248" s="209"/>
      <c r="P248" s="239"/>
      <c r="Q248" s="209"/>
      <c r="R248" s="239"/>
      <c r="S248" s="229"/>
      <c r="T248" s="239"/>
      <c r="U248" s="202"/>
      <c r="V248" s="239">
        <v>17</v>
      </c>
      <c r="W248" s="202"/>
    </row>
    <row r="249" spans="1:23" ht="22.5">
      <c r="A249" s="231" t="s">
        <v>1504</v>
      </c>
      <c r="B249" s="243" t="str">
        <f>IF(ISERROR(VLOOKUP(A249,TABLES!$A$2:$B$10,2,0)),"",VLOOKUP(A249,TABLES!$A$2:$B$10,2,0))</f>
        <v>□</v>
      </c>
      <c r="C249" s="208"/>
      <c r="D249" s="208"/>
      <c r="E249" s="177" t="s">
        <v>1217</v>
      </c>
      <c r="F249" s="176" t="s">
        <v>1329</v>
      </c>
      <c r="G249" s="251" t="s">
        <v>125</v>
      </c>
      <c r="H249" s="252" t="s">
        <v>222</v>
      </c>
      <c r="I249" s="251" t="str">
        <f t="shared" si="17"/>
        <v>AQ_SF12_Calme ; AQ_SF12_Calme_N</v>
      </c>
      <c r="J249" s="219" t="s">
        <v>322</v>
      </c>
      <c r="K249" s="209"/>
      <c r="L249" s="210"/>
      <c r="M249" s="209">
        <v>13</v>
      </c>
      <c r="N249" s="225"/>
      <c r="O249" s="209"/>
      <c r="P249" s="225"/>
      <c r="Q249" s="209"/>
      <c r="R249" s="225"/>
      <c r="S249" s="209"/>
      <c r="T249" s="225"/>
      <c r="U249" s="202"/>
      <c r="V249" s="225">
        <v>17</v>
      </c>
      <c r="W249" s="202"/>
    </row>
    <row r="250" spans="1:23" ht="22.5">
      <c r="A250" s="231" t="s">
        <v>1504</v>
      </c>
      <c r="B250" s="243" t="str">
        <f>IF(ISERROR(VLOOKUP(A250,TABLES!$A$2:$B$10,2,0)),"",VLOOKUP(A250,TABLES!$A$2:$B$10,2,0))</f>
        <v>□</v>
      </c>
      <c r="C250" s="208"/>
      <c r="D250" s="208"/>
      <c r="E250" s="177" t="s">
        <v>1218</v>
      </c>
      <c r="F250" s="176" t="s">
        <v>1330</v>
      </c>
      <c r="G250" s="251" t="s">
        <v>126</v>
      </c>
      <c r="H250" s="252" t="s">
        <v>222</v>
      </c>
      <c r="I250" s="251" t="str">
        <f t="shared" si="17"/>
        <v>AQ_SF12_Energik ; AQ_SF12_Energik_N</v>
      </c>
      <c r="J250" s="219" t="s">
        <v>322</v>
      </c>
      <c r="K250" s="209"/>
      <c r="L250" s="210"/>
      <c r="M250" s="209">
        <v>13</v>
      </c>
      <c r="N250" s="225"/>
      <c r="O250" s="209"/>
      <c r="P250" s="225"/>
      <c r="Q250" s="209"/>
      <c r="R250" s="225"/>
      <c r="S250" s="209"/>
      <c r="T250" s="225"/>
      <c r="U250" s="202"/>
      <c r="V250" s="225">
        <v>17</v>
      </c>
      <c r="W250" s="202"/>
    </row>
    <row r="251" spans="1:23" ht="22.5">
      <c r="A251" s="231" t="s">
        <v>1504</v>
      </c>
      <c r="B251" s="243" t="str">
        <f>IF(ISERROR(VLOOKUP(A251,TABLES!$A$2:$B$10,2,0)),"",VLOOKUP(A251,TABLES!$A$2:$B$10,2,0))</f>
        <v>□</v>
      </c>
      <c r="C251" s="208"/>
      <c r="D251" s="208"/>
      <c r="E251" s="177" t="s">
        <v>1219</v>
      </c>
      <c r="F251" s="176" t="s">
        <v>1331</v>
      </c>
      <c r="G251" s="251" t="s">
        <v>127</v>
      </c>
      <c r="H251" s="252" t="s">
        <v>222</v>
      </c>
      <c r="I251" s="251" t="str">
        <f t="shared" si="17"/>
        <v>AQ_SF12_Triste ; AQ_SF12_Triste_N</v>
      </c>
      <c r="J251" s="219" t="s">
        <v>322</v>
      </c>
      <c r="K251" s="209"/>
      <c r="L251" s="210"/>
      <c r="M251" s="209">
        <v>13</v>
      </c>
      <c r="N251" s="225"/>
      <c r="O251" s="209"/>
      <c r="P251" s="225"/>
      <c r="Q251" s="209"/>
      <c r="R251" s="225"/>
      <c r="S251" s="209"/>
      <c r="T251" s="225"/>
      <c r="U251" s="202"/>
      <c r="V251" s="225">
        <v>17</v>
      </c>
      <c r="W251" s="202"/>
    </row>
    <row r="252" spans="1:23" ht="45">
      <c r="A252" s="231" t="s">
        <v>1505</v>
      </c>
      <c r="B252" s="243" t="str">
        <f>IF(ISERROR(VLOOKUP(A252,TABLES!$A$2:$B$10,2,0)),"",VLOOKUP(A252,TABLES!$A$2:$B$10,2,0))</f>
        <v>■</v>
      </c>
      <c r="C252" s="208"/>
      <c r="D252" s="208"/>
      <c r="E252" s="263" t="s">
        <v>1220</v>
      </c>
      <c r="F252" s="176" t="s">
        <v>1332</v>
      </c>
      <c r="G252" s="251" t="s">
        <v>128</v>
      </c>
      <c r="H252" s="252" t="s">
        <v>222</v>
      </c>
      <c r="I252" s="251" t="str">
        <f t="shared" si="17"/>
        <v>AQ_SF12_GeneSocial ; AQ_SF12_GeneSocial_N</v>
      </c>
      <c r="J252" s="219" t="s">
        <v>322</v>
      </c>
      <c r="K252" s="209"/>
      <c r="L252" s="210"/>
      <c r="M252" s="209">
        <v>14</v>
      </c>
      <c r="N252" s="239"/>
      <c r="O252" s="209"/>
      <c r="P252" s="239"/>
      <c r="Q252" s="209"/>
      <c r="R252" s="239"/>
      <c r="S252" s="209"/>
      <c r="T252" s="239"/>
      <c r="U252" s="202"/>
      <c r="V252" s="239">
        <v>18</v>
      </c>
      <c r="W252" s="202"/>
    </row>
    <row r="253" spans="1:23">
      <c r="A253" s="231" t="s">
        <v>1507</v>
      </c>
      <c r="B253" s="243" t="str">
        <f>IF(ISERROR(VLOOKUP(A253,TABLES!$A$2:$B$10,2,0)),"",VLOOKUP(A253,TABLES!$A$2:$B$10,2,0))</f>
        <v>▐</v>
      </c>
      <c r="C253" s="206" t="str">
        <f>IF(C254="x","z","")</f>
        <v/>
      </c>
      <c r="D253" s="206" t="str">
        <f>IF(D254="x","z","")</f>
        <v/>
      </c>
      <c r="E253" s="169" t="s">
        <v>4593</v>
      </c>
      <c r="F253" s="170" t="s">
        <v>4737</v>
      </c>
      <c r="G253" s="213"/>
      <c r="H253" s="213"/>
      <c r="I253" s="213"/>
      <c r="J253" s="213"/>
      <c r="K253" s="207"/>
      <c r="L253" s="214"/>
      <c r="M253" s="207"/>
      <c r="N253" s="214"/>
      <c r="O253" s="207"/>
      <c r="P253" s="214"/>
      <c r="Q253" s="207"/>
      <c r="R253" s="214"/>
      <c r="S253" s="207"/>
      <c r="T253" s="214"/>
      <c r="U253" s="207"/>
      <c r="V253" s="214"/>
      <c r="W253" s="207" t="s">
        <v>222</v>
      </c>
    </row>
    <row r="254" spans="1:23" ht="22.5">
      <c r="E254" s="183" t="s">
        <v>5002</v>
      </c>
      <c r="F254" s="183" t="s">
        <v>5003</v>
      </c>
      <c r="I254" s="251" t="str">
        <f t="shared" si="17"/>
        <v/>
      </c>
      <c r="J254" s="219" t="s">
        <v>4738</v>
      </c>
      <c r="S254" s="202"/>
      <c r="U254" s="187"/>
      <c r="W254" s="202">
        <v>13</v>
      </c>
    </row>
    <row r="255" spans="1:23" ht="22.5">
      <c r="C255" s="223" t="str">
        <f>IF($C$254="x","x","")</f>
        <v/>
      </c>
      <c r="D255" s="223" t="str">
        <f>IF($D$254="x","x","")</f>
        <v/>
      </c>
      <c r="E255" s="183" t="s">
        <v>5046</v>
      </c>
      <c r="F255" s="183" t="s">
        <v>5004</v>
      </c>
      <c r="G255" s="251" t="s">
        <v>5204</v>
      </c>
      <c r="I255" s="251" t="str">
        <f t="shared" si="17"/>
        <v>AQ_MHC_Heureux</v>
      </c>
      <c r="J255" s="219" t="s">
        <v>4738</v>
      </c>
      <c r="S255" s="202"/>
      <c r="U255" s="187"/>
      <c r="W255" s="202">
        <v>13</v>
      </c>
    </row>
    <row r="256" spans="1:23" ht="22.5">
      <c r="C256" s="223" t="str">
        <f>IF($C$254="x","x","")</f>
        <v/>
      </c>
      <c r="D256" s="223" t="str">
        <f t="shared" ref="D256:D268" si="20">IF($D$254="x","x","")</f>
        <v/>
      </c>
      <c r="E256" s="183" t="s">
        <v>5047</v>
      </c>
      <c r="F256" s="183" t="s">
        <v>5005</v>
      </c>
      <c r="G256" s="251" t="s">
        <v>5205</v>
      </c>
      <c r="I256" s="251" t="str">
        <f t="shared" si="17"/>
        <v>AQ_MHC_InteresVie</v>
      </c>
      <c r="J256" s="219" t="s">
        <v>4738</v>
      </c>
      <c r="S256" s="202"/>
      <c r="U256" s="187"/>
      <c r="W256" s="202">
        <v>13</v>
      </c>
    </row>
    <row r="257" spans="3:23" ht="22.5">
      <c r="C257" s="223" t="str">
        <f>IF($C$254="x","x","")</f>
        <v/>
      </c>
      <c r="D257" s="223" t="str">
        <f t="shared" si="20"/>
        <v/>
      </c>
      <c r="E257" s="183" t="s">
        <v>5048</v>
      </c>
      <c r="F257" s="183" t="s">
        <v>5006</v>
      </c>
      <c r="G257" s="251" t="s">
        <v>5206</v>
      </c>
      <c r="I257" s="251" t="str">
        <f t="shared" si="17"/>
        <v>AQ_MHC_SatisVie</v>
      </c>
      <c r="J257" s="219" t="s">
        <v>4738</v>
      </c>
      <c r="S257" s="202"/>
      <c r="U257" s="187"/>
      <c r="W257" s="202">
        <v>13</v>
      </c>
    </row>
    <row r="258" spans="3:23" ht="22.5">
      <c r="C258" s="223" t="str">
        <f t="shared" ref="C258:C268" si="21">IF($C$254="x","x","")</f>
        <v/>
      </c>
      <c r="D258" s="223" t="str">
        <f t="shared" si="20"/>
        <v/>
      </c>
      <c r="E258" s="183" t="s">
        <v>5049</v>
      </c>
      <c r="F258" s="183" t="s">
        <v>5017</v>
      </c>
      <c r="G258" s="251" t="s">
        <v>5207</v>
      </c>
      <c r="I258" s="251" t="str">
        <f t="shared" si="17"/>
        <v>AQ_MHC_ApportSoc</v>
      </c>
      <c r="J258" s="219" t="s">
        <v>4738</v>
      </c>
      <c r="S258" s="202"/>
      <c r="U258" s="187"/>
      <c r="W258" s="202">
        <v>13</v>
      </c>
    </row>
    <row r="259" spans="3:23" ht="22.5">
      <c r="C259" s="223" t="str">
        <f t="shared" si="21"/>
        <v/>
      </c>
      <c r="D259" s="223" t="str">
        <f t="shared" si="20"/>
        <v/>
      </c>
      <c r="E259" s="183" t="s">
        <v>5050</v>
      </c>
      <c r="F259" s="183" t="s">
        <v>5007</v>
      </c>
      <c r="G259" s="251" t="s">
        <v>5208</v>
      </c>
      <c r="I259" s="251" t="str">
        <f t="shared" si="17"/>
        <v>AQ_MHC_Collectif</v>
      </c>
      <c r="J259" s="219" t="s">
        <v>4738</v>
      </c>
      <c r="S259" s="202"/>
      <c r="U259" s="187"/>
      <c r="W259" s="202">
        <v>13</v>
      </c>
    </row>
    <row r="260" spans="3:23" ht="22.5">
      <c r="C260" s="223" t="str">
        <f t="shared" si="21"/>
        <v/>
      </c>
      <c r="D260" s="223" t="str">
        <f t="shared" si="20"/>
        <v/>
      </c>
      <c r="E260" s="183" t="s">
        <v>5051</v>
      </c>
      <c r="F260" s="183" t="s">
        <v>5008</v>
      </c>
      <c r="G260" s="251" t="s">
        <v>5209</v>
      </c>
      <c r="I260" s="251" t="str">
        <f t="shared" si="17"/>
        <v>AQ_MHC_SocMeilleur</v>
      </c>
      <c r="J260" s="219" t="s">
        <v>4738</v>
      </c>
      <c r="S260" s="202"/>
      <c r="U260" s="187"/>
      <c r="W260" s="202">
        <v>13</v>
      </c>
    </row>
    <row r="261" spans="3:23" ht="22.5">
      <c r="C261" s="223" t="str">
        <f t="shared" si="21"/>
        <v/>
      </c>
      <c r="D261" s="223" t="str">
        <f t="shared" si="20"/>
        <v/>
      </c>
      <c r="E261" s="183" t="s">
        <v>5052</v>
      </c>
      <c r="F261" s="183" t="s">
        <v>5009</v>
      </c>
      <c r="G261" s="251" t="s">
        <v>5210</v>
      </c>
      <c r="I261" s="251" t="str">
        <f t="shared" si="17"/>
        <v>AQ_MHC_GensBons</v>
      </c>
      <c r="J261" s="219" t="s">
        <v>4738</v>
      </c>
      <c r="S261" s="202"/>
      <c r="U261" s="187"/>
      <c r="W261" s="202">
        <v>13</v>
      </c>
    </row>
    <row r="262" spans="3:23" ht="22.5">
      <c r="C262" s="223" t="str">
        <f t="shared" si="21"/>
        <v/>
      </c>
      <c r="D262" s="223" t="str">
        <f t="shared" si="20"/>
        <v/>
      </c>
      <c r="E262" s="183" t="s">
        <v>5053</v>
      </c>
      <c r="F262" s="183" t="s">
        <v>5010</v>
      </c>
      <c r="G262" s="251" t="s">
        <v>5211</v>
      </c>
      <c r="I262" s="251" t="str">
        <f>IF(G262&lt;&gt;"",IF(H262&lt;&gt;"",G262&amp;" ; "&amp;IFERROR(IF(SEARCH(" ; ",G262)&gt;0,SUBSTITUTE(G262," ; ","_N ; ")&amp;"_N"),IFERROR(IF(SEARCH(" ;",G262)&gt;0,SUBSTITUTE(G262," ;","_N  ; ")&amp;"_N"),IFERROR(IF(SEARCH(";",G262)&gt;0,SUBSTITUTE(G262,";","_N  ; ")&amp;"_N"),G262&amp;"_N"))),G262),"")</f>
        <v>AQ_MHC_SocSens</v>
      </c>
      <c r="J262" s="219" t="s">
        <v>4738</v>
      </c>
      <c r="S262" s="202"/>
      <c r="U262" s="187"/>
      <c r="W262" s="202">
        <v>13</v>
      </c>
    </row>
    <row r="263" spans="3:23" ht="22.5">
      <c r="C263" s="223" t="str">
        <f t="shared" si="21"/>
        <v/>
      </c>
      <c r="D263" s="223" t="str">
        <f t="shared" si="20"/>
        <v/>
      </c>
      <c r="E263" s="183" t="s">
        <v>5054</v>
      </c>
      <c r="F263" s="183" t="s">
        <v>5011</v>
      </c>
      <c r="G263" s="251" t="s">
        <v>5020</v>
      </c>
      <c r="I263" s="251" t="str">
        <f>IF(G263&lt;&gt;"",IF(H263&lt;&gt;"",G263&amp;" ; "&amp;IFERROR(IF(SEARCH(" ; ",G263)&gt;0,SUBSTITUTE(G263," ; ","_N ; ")&amp;"_N"),IFERROR(IF(SEARCH(" ;",G263)&gt;0,SUBSTITUTE(G263," ;","_N  ; ")&amp;"_N"),IFERROR(IF(SEARCH(";",G263)&gt;0,SUBSTITUTE(G263,";","_N  ; ")&amp;"_N"),G263&amp;"_N"))),G263),"")</f>
        <v>AQ_MHC_MoiAimeMoi</v>
      </c>
      <c r="J263" s="219" t="s">
        <v>4738</v>
      </c>
      <c r="S263" s="202"/>
      <c r="U263" s="187"/>
      <c r="W263" s="202">
        <v>13</v>
      </c>
    </row>
    <row r="264" spans="3:23" ht="22.5">
      <c r="C264" s="223" t="str">
        <f t="shared" si="21"/>
        <v/>
      </c>
      <c r="D264" s="223" t="str">
        <f t="shared" si="20"/>
        <v/>
      </c>
      <c r="E264" s="183" t="s">
        <v>5055</v>
      </c>
      <c r="F264" s="183" t="s">
        <v>5012</v>
      </c>
      <c r="G264" s="251" t="s">
        <v>5212</v>
      </c>
      <c r="I264" s="251" t="str">
        <f t="shared" si="17"/>
        <v>AQ_MHC_BonRespons</v>
      </c>
      <c r="J264" s="219" t="s">
        <v>4738</v>
      </c>
      <c r="S264" s="202"/>
      <c r="U264" s="187"/>
      <c r="W264" s="202">
        <v>13</v>
      </c>
    </row>
    <row r="265" spans="3:23" ht="22.5">
      <c r="C265" s="223" t="str">
        <f t="shared" si="21"/>
        <v/>
      </c>
      <c r="D265" s="223" t="str">
        <f t="shared" si="20"/>
        <v/>
      </c>
      <c r="E265" s="183" t="s">
        <v>5056</v>
      </c>
      <c r="F265" s="183" t="s">
        <v>5013</v>
      </c>
      <c r="G265" s="251" t="s">
        <v>5213</v>
      </c>
      <c r="I265" s="251" t="str">
        <f t="shared" si="17"/>
        <v>AQ_MHC_RelConfiance</v>
      </c>
      <c r="J265" s="219" t="s">
        <v>4738</v>
      </c>
      <c r="S265" s="202"/>
      <c r="U265" s="187"/>
      <c r="W265" s="202">
        <v>13</v>
      </c>
    </row>
    <row r="266" spans="3:23" ht="22.5">
      <c r="C266" s="223" t="str">
        <f t="shared" si="21"/>
        <v/>
      </c>
      <c r="D266" s="223" t="str">
        <f t="shared" si="20"/>
        <v/>
      </c>
      <c r="E266" s="183" t="s">
        <v>5057</v>
      </c>
      <c r="F266" s="183" t="s">
        <v>5014</v>
      </c>
      <c r="G266" s="251" t="s">
        <v>5214</v>
      </c>
      <c r="I266" s="251" t="str">
        <f t="shared" si="17"/>
        <v>AQ_MHC_MeilleurMoi</v>
      </c>
      <c r="J266" s="219" t="s">
        <v>4738</v>
      </c>
      <c r="S266" s="202"/>
      <c r="U266" s="187"/>
      <c r="W266" s="202">
        <v>13</v>
      </c>
    </row>
    <row r="267" spans="3:23" ht="22.5">
      <c r="C267" s="223" t="str">
        <f t="shared" si="21"/>
        <v/>
      </c>
      <c r="D267" s="223" t="str">
        <f t="shared" si="20"/>
        <v/>
      </c>
      <c r="E267" s="183" t="s">
        <v>5058</v>
      </c>
      <c r="F267" s="183" t="s">
        <v>5015</v>
      </c>
      <c r="G267" s="251" t="s">
        <v>5215</v>
      </c>
      <c r="I267" s="251" t="str">
        <f t="shared" si="17"/>
        <v>AQ_MHC_PenseSeul</v>
      </c>
      <c r="J267" s="219" t="s">
        <v>4738</v>
      </c>
      <c r="S267" s="202"/>
      <c r="U267" s="187"/>
      <c r="W267" s="202">
        <v>13</v>
      </c>
    </row>
    <row r="268" spans="3:23" ht="22.5">
      <c r="C268" s="223" t="str">
        <f t="shared" si="21"/>
        <v/>
      </c>
      <c r="D268" s="223" t="str">
        <f t="shared" si="20"/>
        <v/>
      </c>
      <c r="E268" s="183" t="s">
        <v>5059</v>
      </c>
      <c r="F268" s="183" t="s">
        <v>5016</v>
      </c>
      <c r="G268" s="251" t="s">
        <v>5216</v>
      </c>
      <c r="I268" s="251" t="str">
        <f t="shared" si="17"/>
        <v>AQ_MHC_VieaBut</v>
      </c>
      <c r="J268" s="219" t="s">
        <v>4738</v>
      </c>
      <c r="S268" s="202"/>
      <c r="U268" s="187"/>
      <c r="W268" s="202">
        <v>13</v>
      </c>
    </row>
    <row r="269" spans="3:23">
      <c r="S269" s="202"/>
      <c r="U269" s="187"/>
      <c r="W269" s="187"/>
    </row>
    <row r="270" spans="3:23">
      <c r="S270" s="202"/>
      <c r="U270" s="187"/>
      <c r="W270" s="187"/>
    </row>
    <row r="271" spans="3:23">
      <c r="S271" s="202"/>
      <c r="U271" s="187"/>
      <c r="W271" s="187"/>
    </row>
    <row r="272" spans="3:23">
      <c r="S272" s="202"/>
      <c r="U272" s="187"/>
      <c r="W272" s="187"/>
    </row>
    <row r="273" spans="19:23">
      <c r="S273" s="202"/>
      <c r="U273" s="187"/>
      <c r="W273" s="187"/>
    </row>
    <row r="274" spans="19:23">
      <c r="S274" s="202"/>
      <c r="U274" s="187"/>
      <c r="W274" s="187"/>
    </row>
    <row r="275" spans="19:23">
      <c r="S275" s="202"/>
      <c r="U275" s="187"/>
      <c r="W275" s="187"/>
    </row>
    <row r="276" spans="19:23">
      <c r="S276" s="202"/>
      <c r="U276" s="187"/>
      <c r="W276" s="187"/>
    </row>
    <row r="277" spans="19:23">
      <c r="S277" s="202"/>
      <c r="U277" s="187"/>
      <c r="W277" s="187"/>
    </row>
    <row r="278" spans="19:23">
      <c r="S278" s="202"/>
      <c r="U278" s="187"/>
      <c r="W278" s="187"/>
    </row>
    <row r="279" spans="19:23">
      <c r="S279" s="202"/>
      <c r="U279" s="187"/>
      <c r="W279" s="187"/>
    </row>
    <row r="280" spans="19:23">
      <c r="S280" s="202"/>
      <c r="U280" s="187"/>
      <c r="W280" s="187"/>
    </row>
    <row r="281" spans="19:23">
      <c r="S281" s="202"/>
      <c r="U281" s="187"/>
      <c r="W281" s="187"/>
    </row>
    <row r="282" spans="19:23">
      <c r="S282" s="202"/>
      <c r="U282" s="187"/>
      <c r="W282" s="187"/>
    </row>
  </sheetData>
  <sheetProtection algorithmName="SHA-512" hashValue="3jSm4ehQypcSdriT2yzztVFBYCPFanWZ9kz/Gmmrh9iSLOnRHrm0G9l7Yj0b8ZzlsS0LH7w7oLcPnTCyLCNQYg==" saltValue="PGQdb3Lf9maOyHFTrka3fQ==" spinCount="100000" sheet="1" objects="1" scenarios="1"/>
  <autoFilter ref="A1:W268" xr:uid="{00000000-0001-0000-0200-000000000000}"/>
  <phoneticPr fontId="9" type="noConversion"/>
  <conditionalFormatting sqref="C198:D198 C222:D233 C300:D1048576 C235:D252 C200:D219 C146:D195 C3:D144">
    <cfRule type="cellIs" dxfId="1951" priority="386" operator="equal">
      <formula>"+"</formula>
    </cfRule>
    <cfRule type="cellIs" dxfId="1950" priority="388" operator="equal">
      <formula>"x"</formula>
    </cfRule>
    <cfRule type="cellIs" dxfId="1949" priority="389" operator="equal">
      <formula>"z"</formula>
    </cfRule>
    <cfRule type="cellIs" dxfId="1948" priority="390" operator="equal">
      <formula>"masquer"</formula>
    </cfRule>
  </conditionalFormatting>
  <conditionalFormatting sqref="C32:D32">
    <cfRule type="cellIs" dxfId="1947" priority="369" operator="equal">
      <formula>"+"</formula>
    </cfRule>
    <cfRule type="cellIs" dxfId="1946" priority="371" operator="equal">
      <formula>"x"</formula>
    </cfRule>
    <cfRule type="cellIs" dxfId="1945" priority="372" operator="equal">
      <formula>"z"</formula>
    </cfRule>
    <cfRule type="cellIs" dxfId="1944" priority="373" operator="equal">
      <formula>"masquer"</formula>
    </cfRule>
  </conditionalFormatting>
  <conditionalFormatting sqref="C45:D45">
    <cfRule type="cellIs" dxfId="1943" priority="364" operator="equal">
      <formula>"+"</formula>
    </cfRule>
    <cfRule type="cellIs" dxfId="1942" priority="366" operator="equal">
      <formula>"x"</formula>
    </cfRule>
    <cfRule type="cellIs" dxfId="1941" priority="367" operator="equal">
      <formula>"z"</formula>
    </cfRule>
    <cfRule type="cellIs" dxfId="1940" priority="368" operator="equal">
      <formula>"masquer"</formula>
    </cfRule>
  </conditionalFormatting>
  <conditionalFormatting sqref="C234:D234">
    <cfRule type="cellIs" dxfId="1939" priority="300" operator="equal">
      <formula>"+"</formula>
    </cfRule>
    <cfRule type="cellIs" dxfId="1938" priority="302" operator="equal">
      <formula>"x"</formula>
    </cfRule>
    <cfRule type="cellIs" dxfId="1937" priority="303" operator="equal">
      <formula>"z"</formula>
    </cfRule>
    <cfRule type="cellIs" dxfId="1936" priority="304" operator="equal">
      <formula>"masquer"</formula>
    </cfRule>
  </conditionalFormatting>
  <conditionalFormatting sqref="C197:D197">
    <cfRule type="cellIs" dxfId="1935" priority="171" operator="equal">
      <formula>"+"</formula>
    </cfRule>
    <cfRule type="cellIs" dxfId="1934" priority="173" operator="equal">
      <formula>"x"</formula>
    </cfRule>
    <cfRule type="cellIs" dxfId="1933" priority="174" operator="equal">
      <formula>"z"</formula>
    </cfRule>
    <cfRule type="cellIs" dxfId="1932" priority="175" operator="equal">
      <formula>"masquer"</formula>
    </cfRule>
  </conditionalFormatting>
  <conditionalFormatting sqref="C173:D173">
    <cfRule type="cellIs" dxfId="1931" priority="143" operator="equal">
      <formula>"+"</formula>
    </cfRule>
    <cfRule type="cellIs" dxfId="1930" priority="144" operator="equal">
      <formula>"x"</formula>
    </cfRule>
    <cfRule type="cellIs" dxfId="1929" priority="145" operator="equal">
      <formula>"z"</formula>
    </cfRule>
    <cfRule type="cellIs" dxfId="1928" priority="146" operator="equal">
      <formula>"masquer"</formula>
    </cfRule>
  </conditionalFormatting>
  <conditionalFormatting sqref="C176:D176">
    <cfRule type="cellIs" dxfId="1927" priority="147" operator="equal">
      <formula>"+"</formula>
    </cfRule>
    <cfRule type="cellIs" dxfId="1926" priority="148" operator="equal">
      <formula>"x"</formula>
    </cfRule>
    <cfRule type="cellIs" dxfId="1925" priority="149" operator="equal">
      <formula>"z"</formula>
    </cfRule>
    <cfRule type="cellIs" dxfId="1924" priority="150" operator="equal">
      <formula>"masquer"</formula>
    </cfRule>
  </conditionalFormatting>
  <conditionalFormatting sqref="K5:T6">
    <cfRule type="expression" dxfId="1923" priority="103">
      <formula>AND($C5&lt;&gt;"",$G5="")</formula>
    </cfRule>
  </conditionalFormatting>
  <conditionalFormatting sqref="C196">
    <cfRule type="cellIs" dxfId="1922" priority="99" operator="equal">
      <formula>"+"</formula>
    </cfRule>
    <cfRule type="cellIs" dxfId="1921" priority="100" operator="equal">
      <formula>"x"</formula>
    </cfRule>
    <cfRule type="cellIs" dxfId="1920" priority="101" operator="equal">
      <formula>"z"</formula>
    </cfRule>
    <cfRule type="cellIs" dxfId="1919" priority="102" operator="equal">
      <formula>"masquer"</formula>
    </cfRule>
  </conditionalFormatting>
  <conditionalFormatting sqref="C220">
    <cfRule type="cellIs" dxfId="1918" priority="95" operator="equal">
      <formula>"+"</formula>
    </cfRule>
    <cfRule type="cellIs" dxfId="1917" priority="96" operator="equal">
      <formula>"x"</formula>
    </cfRule>
    <cfRule type="cellIs" dxfId="1916" priority="97" operator="equal">
      <formula>"z"</formula>
    </cfRule>
    <cfRule type="cellIs" dxfId="1915" priority="98" operator="equal">
      <formula>"masquer"</formula>
    </cfRule>
  </conditionalFormatting>
  <conditionalFormatting sqref="C180">
    <cfRule type="cellIs" dxfId="1914" priority="91" operator="equal">
      <formula>"+"</formula>
    </cfRule>
    <cfRule type="cellIs" dxfId="1913" priority="92" operator="equal">
      <formula>"x"</formula>
    </cfRule>
    <cfRule type="cellIs" dxfId="1912" priority="93" operator="equal">
      <formula>"z"</formula>
    </cfRule>
    <cfRule type="cellIs" dxfId="1911" priority="94" operator="equal">
      <formula>"masquer"</formula>
    </cfRule>
  </conditionalFormatting>
  <conditionalFormatting sqref="D180">
    <cfRule type="cellIs" dxfId="1910" priority="87" operator="equal">
      <formula>"+"</formula>
    </cfRule>
    <cfRule type="cellIs" dxfId="1909" priority="88" operator="equal">
      <formula>"x"</formula>
    </cfRule>
    <cfRule type="cellIs" dxfId="1908" priority="89" operator="equal">
      <formula>"z"</formula>
    </cfRule>
    <cfRule type="cellIs" dxfId="1907" priority="90" operator="equal">
      <formula>"masquer"</formula>
    </cfRule>
  </conditionalFormatting>
  <conditionalFormatting sqref="C182">
    <cfRule type="cellIs" dxfId="1906" priority="83" operator="equal">
      <formula>"+"</formula>
    </cfRule>
    <cfRule type="cellIs" dxfId="1905" priority="84" operator="equal">
      <formula>"x"</formula>
    </cfRule>
    <cfRule type="cellIs" dxfId="1904" priority="85" operator="equal">
      <formula>"z"</formula>
    </cfRule>
    <cfRule type="cellIs" dxfId="1903" priority="86" operator="equal">
      <formula>"masquer"</formula>
    </cfRule>
  </conditionalFormatting>
  <conditionalFormatting sqref="D182">
    <cfRule type="cellIs" dxfId="1902" priority="79" operator="equal">
      <formula>"+"</formula>
    </cfRule>
    <cfRule type="cellIs" dxfId="1901" priority="80" operator="equal">
      <formula>"x"</formula>
    </cfRule>
    <cfRule type="cellIs" dxfId="1900" priority="81" operator="equal">
      <formula>"z"</formula>
    </cfRule>
    <cfRule type="cellIs" dxfId="1899" priority="82" operator="equal">
      <formula>"masquer"</formula>
    </cfRule>
  </conditionalFormatting>
  <conditionalFormatting sqref="C184">
    <cfRule type="cellIs" dxfId="1898" priority="75" operator="equal">
      <formula>"+"</formula>
    </cfRule>
    <cfRule type="cellIs" dxfId="1897" priority="76" operator="equal">
      <formula>"x"</formula>
    </cfRule>
    <cfRule type="cellIs" dxfId="1896" priority="77" operator="equal">
      <formula>"z"</formula>
    </cfRule>
    <cfRule type="cellIs" dxfId="1895" priority="78" operator="equal">
      <formula>"masquer"</formula>
    </cfRule>
  </conditionalFormatting>
  <conditionalFormatting sqref="D184">
    <cfRule type="cellIs" dxfId="1894" priority="71" operator="equal">
      <formula>"+"</formula>
    </cfRule>
    <cfRule type="cellIs" dxfId="1893" priority="72" operator="equal">
      <formula>"x"</formula>
    </cfRule>
    <cfRule type="cellIs" dxfId="1892" priority="73" operator="equal">
      <formula>"z"</formula>
    </cfRule>
    <cfRule type="cellIs" dxfId="1891" priority="74" operator="equal">
      <formula>"masquer"</formula>
    </cfRule>
  </conditionalFormatting>
  <conditionalFormatting sqref="D196">
    <cfRule type="cellIs" dxfId="1890" priority="67" operator="equal">
      <formula>"+"</formula>
    </cfRule>
    <cfRule type="cellIs" dxfId="1889" priority="68" operator="equal">
      <formula>"x"</formula>
    </cfRule>
    <cfRule type="cellIs" dxfId="1888" priority="69" operator="equal">
      <formula>"z"</formula>
    </cfRule>
    <cfRule type="cellIs" dxfId="1887" priority="70" operator="equal">
      <formula>"masquer"</formula>
    </cfRule>
  </conditionalFormatting>
  <conditionalFormatting sqref="D220">
    <cfRule type="cellIs" dxfId="1886" priority="63" operator="equal">
      <formula>"+"</formula>
    </cfRule>
    <cfRule type="cellIs" dxfId="1885" priority="64" operator="equal">
      <formula>"x"</formula>
    </cfRule>
    <cfRule type="cellIs" dxfId="1884" priority="65" operator="equal">
      <formula>"z"</formula>
    </cfRule>
    <cfRule type="cellIs" dxfId="1883" priority="66" operator="equal">
      <formula>"masquer"</formula>
    </cfRule>
  </conditionalFormatting>
  <conditionalFormatting sqref="C2:D2">
    <cfRule type="cellIs" dxfId="1882" priority="57" operator="equal">
      <formula>"x"</formula>
    </cfRule>
    <cfRule type="cellIs" dxfId="1881" priority="58" operator="equal">
      <formula>"z"</formula>
    </cfRule>
    <cfRule type="cellIs" dxfId="1880" priority="59" operator="equal">
      <formula>"masquer"</formula>
    </cfRule>
  </conditionalFormatting>
  <conditionalFormatting sqref="C199:D199">
    <cfRule type="containsText" dxfId="1879" priority="56" operator="containsText" text="x">
      <formula>NOT(ISERROR(SEARCH("x",C199)))</formula>
    </cfRule>
  </conditionalFormatting>
  <conditionalFormatting sqref="C199:D199">
    <cfRule type="cellIs" dxfId="1878" priority="54" operator="equal">
      <formula>"masquer"</formula>
    </cfRule>
  </conditionalFormatting>
  <conditionalFormatting sqref="C221:D221">
    <cfRule type="containsText" dxfId="1877" priority="53" operator="containsText" text="x">
      <formula>NOT(ISERROR(SEARCH("x",C221)))</formula>
    </cfRule>
  </conditionalFormatting>
  <conditionalFormatting sqref="C221:D221">
    <cfRule type="cellIs" dxfId="1876" priority="51" operator="equal">
      <formula>"masquer"</formula>
    </cfRule>
  </conditionalFormatting>
  <conditionalFormatting sqref="U5">
    <cfRule type="expression" dxfId="1875" priority="50">
      <formula>AND($C5&lt;&gt;"",$G5="")</formula>
    </cfRule>
  </conditionalFormatting>
  <conditionalFormatting sqref="U6">
    <cfRule type="expression" dxfId="1874" priority="49">
      <formula>AND($C6&lt;&gt;"",$G6="")</formula>
    </cfRule>
  </conditionalFormatting>
  <conditionalFormatting sqref="V5:V6">
    <cfRule type="expression" dxfId="1873" priority="20">
      <formula>AND($C5&lt;&gt;"",$G5="")</formula>
    </cfRule>
  </conditionalFormatting>
  <conditionalFormatting sqref="W5">
    <cfRule type="expression" dxfId="1872" priority="19">
      <formula>AND($C5&lt;&gt;"",$G5="")</formula>
    </cfRule>
  </conditionalFormatting>
  <conditionalFormatting sqref="W6">
    <cfRule type="expression" dxfId="1871" priority="18">
      <formula>AND($C6&lt;&gt;"",$G6="")</formula>
    </cfRule>
  </conditionalFormatting>
  <conditionalFormatting sqref="C255:D268">
    <cfRule type="cellIs" dxfId="1870" priority="10" operator="equal">
      <formula>"+"</formula>
    </cfRule>
    <cfRule type="cellIs" dxfId="1869" priority="11" operator="equal">
      <formula>"x"</formula>
    </cfRule>
    <cfRule type="cellIs" dxfId="1868" priority="12" operator="equal">
      <formula>"z"</formula>
    </cfRule>
    <cfRule type="cellIs" dxfId="1867" priority="13" operator="equal">
      <formula>"masquer"</formula>
    </cfRule>
  </conditionalFormatting>
  <conditionalFormatting sqref="C254:D254">
    <cfRule type="containsText" dxfId="1866" priority="9" operator="containsText" text="x">
      <formula>NOT(ISERROR(SEARCH("x",C254)))</formula>
    </cfRule>
  </conditionalFormatting>
  <conditionalFormatting sqref="C145:D145">
    <cfRule type="cellIs" dxfId="1865" priority="5" operator="equal">
      <formula>"+"</formula>
    </cfRule>
    <cfRule type="cellIs" dxfId="1864" priority="6" operator="equal">
      <formula>"x"</formula>
    </cfRule>
    <cfRule type="cellIs" dxfId="1863" priority="7" operator="equal">
      <formula>"z"</formula>
    </cfRule>
    <cfRule type="cellIs" dxfId="1862" priority="8" operator="equal">
      <formula>"masquer"</formula>
    </cfRule>
  </conditionalFormatting>
  <conditionalFormatting sqref="C253:D253">
    <cfRule type="cellIs" dxfId="1861" priority="1" operator="equal">
      <formula>"+"</formula>
    </cfRule>
    <cfRule type="cellIs" dxfId="1860" priority="2" operator="equal">
      <formula>"x"</formula>
    </cfRule>
    <cfRule type="cellIs" dxfId="1859" priority="3" operator="equal">
      <formula>"z"</formula>
    </cfRule>
    <cfRule type="cellIs" dxfId="1858" priority="4" operator="equal">
      <formula>"masquer"</formula>
    </cfRule>
  </conditionalFormatting>
  <dataValidations count="1">
    <dataValidation type="list" allowBlank="1" showInputMessage="1" showErrorMessage="1" sqref="A3:A253" xr:uid="{00000000-0002-0000-0200-000004000000}">
      <formula1>ABREVIATION</formula1>
    </dataValidation>
  </dataValidations>
  <pageMargins left="0.11811023622047245" right="0.11811023622047245" top="0.59055118110236227" bottom="0.19685039370078741" header="0.19685039370078741" footer="0.31496062992125984"/>
  <pageSetup paperSize="9" scale="13" fitToHeight="0" orientation="portrait" horizontalDpi="4294967293" r:id="rId1"/>
  <headerFooter>
    <oddHeader>&amp;R&amp;8Page &amp;P/&amp;N</oddHeader>
  </headerFooter>
  <rowBreaks count="3" manualBreakCount="3">
    <brk id="229" min="1" max="18" man="1"/>
    <brk id="41" min="1" max="18" man="1"/>
    <brk id="137" min="1" max="18" man="1"/>
  </rowBreaks>
  <extLst>
    <ext xmlns:x14="http://schemas.microsoft.com/office/spreadsheetml/2009/9/main" uri="{78C0D931-6437-407d-A8EE-F0AAD7539E65}">
      <x14:conditionalFormattings>
        <x14:conditionalFormatting xmlns:xm="http://schemas.microsoft.com/office/excel/2006/main">
          <x14:cfRule type="containsText" priority="55" operator="containsText" id="{964BEE73-B9ED-4B17-8BC9-E70977C61BD2}">
            <xm:f>NOT(ISERROR(SEARCH("+",C199)))</xm:f>
            <xm:f>"+"</xm:f>
            <x14:dxf>
              <fill>
                <patternFill patternType="lightUp">
                  <fgColor theme="9" tint="-0.24994659260841701"/>
                  <bgColor auto="1"/>
                </patternFill>
              </fill>
            </x14:dxf>
          </x14:cfRule>
          <xm:sqref>C199:D199</xm:sqref>
        </x14:conditionalFormatting>
        <x14:conditionalFormatting xmlns:xm="http://schemas.microsoft.com/office/excel/2006/main">
          <x14:cfRule type="containsText" priority="52" operator="containsText" id="{311F944B-BAC4-4557-985C-A946EDCDE2F9}">
            <xm:f>NOT(ISERROR(SEARCH("+",C221)))</xm:f>
            <xm:f>"+"</xm:f>
            <x14:dxf>
              <fill>
                <patternFill patternType="lightUp">
                  <fgColor theme="9" tint="-0.24994659260841701"/>
                  <bgColor auto="1"/>
                </patternFill>
              </fill>
            </x14:dxf>
          </x14:cfRule>
          <xm:sqref>C221:D221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7">
    <tabColor theme="8"/>
    <pageSetUpPr fitToPage="1"/>
  </sheetPr>
  <dimension ref="A1:AT387"/>
  <sheetViews>
    <sheetView showGridLines="0" zoomScaleNormal="100" zoomScaleSheetLayoutView="100" workbookViewId="0">
      <pane ySplit="2" topLeftCell="A21" activePane="bottomLeft" state="frozen"/>
      <selection activeCell="C5" sqref="C5"/>
      <selection pane="bottomLeft" activeCell="E30" sqref="E30"/>
    </sheetView>
  </sheetViews>
  <sheetFormatPr baseColWidth="10" defaultColWidth="11.42578125" defaultRowHeight="12.75"/>
  <cols>
    <col min="1" max="1" width="9.140625" style="268" hidden="1" customWidth="1"/>
    <col min="2" max="2" width="3.140625" style="197" hidden="1" customWidth="1"/>
    <col min="3" max="3" width="13.140625" style="201" hidden="1" customWidth="1"/>
    <col min="4" max="4" width="12.85546875" style="201" hidden="1" customWidth="1"/>
    <col min="5" max="5" width="79.28515625" style="187" bestFit="1" customWidth="1"/>
    <col min="6" max="6" width="70.7109375" style="187" hidden="1" customWidth="1"/>
    <col min="7" max="7" width="53.28515625" style="235" hidden="1" customWidth="1"/>
    <col min="8" max="8" width="7" style="235" hidden="1" customWidth="1"/>
    <col min="9" max="9" width="67.5703125" style="235" hidden="1" customWidth="1"/>
    <col min="10" max="10" width="16.28515625" style="235" hidden="1" customWidth="1"/>
    <col min="11" max="11" width="11.85546875" style="202" bestFit="1" customWidth="1"/>
    <col min="12" max="12" width="11.85546875" style="203" bestFit="1" customWidth="1"/>
    <col min="13" max="13" width="9.5703125" style="202" bestFit="1" customWidth="1"/>
    <col min="14" max="14" width="9.5703125" style="203" bestFit="1" customWidth="1"/>
    <col min="15" max="15" width="11.85546875" style="202" bestFit="1" customWidth="1"/>
    <col min="16" max="16" width="11.85546875" style="203" bestFit="1" customWidth="1"/>
    <col min="17" max="17" width="9.5703125" style="202" bestFit="1" customWidth="1"/>
    <col min="18" max="18" width="9.5703125" style="203" bestFit="1" customWidth="1"/>
    <col min="19" max="19" width="9.5703125" style="235" bestFit="1" customWidth="1"/>
    <col min="20" max="20" width="9.5703125" style="203" bestFit="1" customWidth="1"/>
    <col min="21" max="21" width="9.5703125" style="236" bestFit="1" customWidth="1"/>
    <col min="22" max="22" width="9.5703125" style="203" bestFit="1" customWidth="1"/>
    <col min="23" max="23" width="9.7109375" style="236" customWidth="1"/>
    <col min="24" max="46" width="11.42578125" style="236"/>
    <col min="47" max="16384" width="11.42578125" style="235"/>
  </cols>
  <sheetData>
    <row r="1" spans="1:46" s="187" customFormat="1" ht="25.5">
      <c r="A1" s="197"/>
      <c r="B1" s="197"/>
      <c r="C1" s="200"/>
      <c r="D1" s="200"/>
      <c r="E1" s="167" t="s">
        <v>3972</v>
      </c>
      <c r="F1" s="167" t="s">
        <v>3971</v>
      </c>
      <c r="G1" s="167" t="s">
        <v>0</v>
      </c>
      <c r="H1" s="167"/>
      <c r="I1" s="167"/>
      <c r="J1" s="167"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row>
    <row r="2" spans="1:46" ht="33.75">
      <c r="A2" s="204" t="s">
        <v>3276</v>
      </c>
      <c r="B2" s="205" t="s">
        <v>249</v>
      </c>
      <c r="C2" s="164" t="s">
        <v>697</v>
      </c>
      <c r="D2" s="164" t="s">
        <v>1764</v>
      </c>
      <c r="E2" s="168" t="s">
        <v>4151</v>
      </c>
      <c r="F2" s="168" t="s">
        <v>4144</v>
      </c>
      <c r="G2" s="39" t="s">
        <v>415</v>
      </c>
      <c r="H2" s="39" t="s">
        <v>416</v>
      </c>
      <c r="I2" s="39" t="s">
        <v>417</v>
      </c>
      <c r="J2" s="39"/>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6">
      <c r="A3" s="248" t="s">
        <v>1507</v>
      </c>
      <c r="B3" s="243" t="str">
        <f>IF(ISERROR(VLOOKUP(A3,TABLES!$A$2:$B$10,2,0)),"",VLOOKUP(A3,TABLES!$A$2:$B$10,2,0))</f>
        <v>▐</v>
      </c>
      <c r="C3" s="199" t="str">
        <f>IF(COUNTIF(C5:C32,"x"),"z","")</f>
        <v/>
      </c>
      <c r="D3" s="199" t="str">
        <f>IF(COUNTIF(D5:D32,"x"),"z","")</f>
        <v/>
      </c>
      <c r="E3" s="173" t="s">
        <v>2976</v>
      </c>
      <c r="F3" s="269" t="s">
        <v>2977</v>
      </c>
      <c r="G3" s="269"/>
      <c r="H3" s="269"/>
      <c r="I3" s="269" t="str">
        <f>IF(G3&lt;&gt;"",IF(H3&lt;&gt;"",G3&amp;" ; "&amp;IFERROR(IF(SEARCH(" ; ",G3)&gt;0,SUBSTITUTE(G3," ; ","_N ; ")&amp;"_N"),IFERROR(IF(SEARCH(" ;",G3)&gt;0,SUBSTITUTE(G3," ;","_N  ; ")&amp;"_N"),IFERROR(IF(SEARCH(";",G3)&gt;0,SUBSTITUTE(G3,";","_N  ; ")&amp;"_N"),G3&amp;"_N"))),G3),"")</f>
        <v/>
      </c>
      <c r="J3" s="213"/>
      <c r="K3" s="207"/>
      <c r="L3" s="214"/>
      <c r="M3" s="207"/>
      <c r="N3" s="214"/>
      <c r="O3" s="207"/>
      <c r="P3" s="214"/>
      <c r="Q3" s="207"/>
      <c r="R3" s="214"/>
      <c r="S3" s="207" t="s">
        <v>222</v>
      </c>
      <c r="T3" s="214"/>
      <c r="U3" s="207"/>
      <c r="V3" s="214"/>
      <c r="W3" s="207"/>
    </row>
    <row r="4" spans="1:46" ht="33.75">
      <c r="A4" s="231" t="s">
        <v>253</v>
      </c>
      <c r="B4" s="242" t="str">
        <f>IF(ISERROR(VLOOKUP(A4,TABLES!$A$2:$B$10,2,0)),"",VLOOKUP(A4,TABLES!$A$2:$B$10,2,0))</f>
        <v>!</v>
      </c>
      <c r="C4" s="465"/>
      <c r="D4" s="465"/>
      <c r="E4" s="89" t="s">
        <v>3315</v>
      </c>
      <c r="F4" s="90" t="s">
        <v>3316</v>
      </c>
      <c r="G4" s="269"/>
      <c r="H4" s="269"/>
      <c r="I4" s="269"/>
      <c r="J4" s="269"/>
      <c r="K4" s="269"/>
      <c r="L4" s="269"/>
      <c r="M4" s="269"/>
      <c r="N4" s="269"/>
      <c r="O4" s="269"/>
      <c r="P4" s="269"/>
      <c r="Q4" s="269"/>
      <c r="R4" s="269"/>
      <c r="S4" s="269"/>
      <c r="T4" s="269"/>
      <c r="U4" s="269"/>
      <c r="V4" s="269"/>
      <c r="W4" s="269"/>
    </row>
    <row r="5" spans="1:46">
      <c r="A5" s="248" t="s">
        <v>1505</v>
      </c>
      <c r="B5" s="243" t="str">
        <f>IF(ISERROR(VLOOKUP(A5,TABLES!$A$2:$B$10,2,0)),"",VLOOKUP(A5,TABLES!$A$2:$B$10,2,0))</f>
        <v>■</v>
      </c>
      <c r="C5" s="461"/>
      <c r="D5" s="461"/>
      <c r="E5" s="165" t="s">
        <v>1605</v>
      </c>
      <c r="F5" s="270" t="s">
        <v>1157</v>
      </c>
      <c r="G5" s="251" t="s">
        <v>771</v>
      </c>
      <c r="H5" s="252" t="s">
        <v>222</v>
      </c>
      <c r="I5" s="251" t="str">
        <f t="shared" ref="I5:I26" si="0">IF(G5&lt;&gt;"",IF(H5&lt;&gt;"",G5&amp;" ; "&amp;IFERROR(IF(SEARCH(" ; ",G5)&gt;0,SUBSTITUTE(G5," ; ","_N ; ")&amp;"_N"),IFERROR(IF(SEARCH(" ;",G5)&gt;0,SUBSTITUTE(G5," ;","_N  ; ")&amp;"_N"),IFERROR(IF(SEARCH(";",G5)&gt;0,SUBSTITUTE(G5,";","_N  ; ")&amp;"_N"),G5&amp;"_N"))),G5),"")</f>
        <v>AQ_HIST_carnets ; AQ_HIST_carnets_N</v>
      </c>
      <c r="J5" s="219" t="s">
        <v>3048</v>
      </c>
      <c r="S5" s="202">
        <v>22</v>
      </c>
      <c r="U5" s="202"/>
      <c r="W5" s="202"/>
    </row>
    <row r="6" spans="1:46">
      <c r="A6" s="248" t="s">
        <v>1505</v>
      </c>
      <c r="B6" s="243" t="str">
        <f>IF(ISERROR(VLOOKUP(A6,TABLES!$A$2:$B$10,2,0)),"",VLOOKUP(A6,TABLES!$A$2:$B$10,2,0))</f>
        <v>■</v>
      </c>
      <c r="C6" s="461"/>
      <c r="D6" s="461"/>
      <c r="E6" s="165" t="s">
        <v>3244</v>
      </c>
      <c r="F6" s="270" t="s">
        <v>3245</v>
      </c>
      <c r="G6" s="251" t="s">
        <v>772</v>
      </c>
      <c r="H6" s="252" t="s">
        <v>222</v>
      </c>
      <c r="I6" s="251" t="str">
        <f t="shared" si="0"/>
        <v>AQ_HIST_poidsnais ; AQ_HIST_poidsnais_N</v>
      </c>
      <c r="J6" s="219" t="s">
        <v>3048</v>
      </c>
      <c r="S6" s="202">
        <v>23</v>
      </c>
      <c r="U6" s="202"/>
      <c r="W6" s="202"/>
    </row>
    <row r="7" spans="1:46">
      <c r="A7" s="248" t="s">
        <v>1505</v>
      </c>
      <c r="B7" s="243" t="str">
        <f>IF(ISERROR(VLOOKUP(A7,TABLES!$A$2:$B$10,2,0)),"",VLOOKUP(A7,TABLES!$A$2:$B$10,2,0))</f>
        <v>■</v>
      </c>
      <c r="C7" s="461"/>
      <c r="D7" s="461"/>
      <c r="E7" s="165" t="s">
        <v>3238</v>
      </c>
      <c r="F7" s="270" t="s">
        <v>4284</v>
      </c>
      <c r="G7" s="251" t="s">
        <v>773</v>
      </c>
      <c r="H7" s="252" t="s">
        <v>222</v>
      </c>
      <c r="I7" s="251" t="str">
        <f t="shared" si="0"/>
        <v>AQ_HIST_tailnais ; AQ_HIST_tailnais_N</v>
      </c>
      <c r="J7" s="219" t="s">
        <v>3048</v>
      </c>
      <c r="S7" s="202">
        <v>24</v>
      </c>
      <c r="U7" s="202"/>
      <c r="W7" s="202"/>
    </row>
    <row r="8" spans="1:46" ht="22.5">
      <c r="A8" s="248" t="s">
        <v>1505</v>
      </c>
      <c r="B8" s="243" t="str">
        <f>IF(ISERROR(VLOOKUP(A8,TABLES!$A$2:$B$10,2,0)),"",VLOOKUP(A8,TABLES!$A$2:$B$10,2,0))</f>
        <v>■</v>
      </c>
      <c r="C8" s="23" t="str">
        <f>IF(OR(C9="x",C10="x",C11="x",C12="x"),"x","Sélection ci-dessous")</f>
        <v>Sélection ci-dessous</v>
      </c>
      <c r="D8" s="23" t="str">
        <f>IF(OR(D9="x",D10="x",D11="x",D12="x"),"x","Select items here under")</f>
        <v>Select items here under</v>
      </c>
      <c r="E8" s="165" t="s">
        <v>919</v>
      </c>
      <c r="F8" s="270" t="s">
        <v>1093</v>
      </c>
      <c r="I8" s="235" t="str">
        <f t="shared" si="0"/>
        <v/>
      </c>
      <c r="S8" s="202">
        <v>25</v>
      </c>
      <c r="U8" s="202"/>
      <c r="W8" s="202"/>
    </row>
    <row r="9" spans="1:46">
      <c r="A9" s="248" t="s">
        <v>1504</v>
      </c>
      <c r="B9" s="243" t="str">
        <f>IF(ISERROR(VLOOKUP(A9,TABLES!$A$2:$B$10,2,0)),"",VLOOKUP(A9,TABLES!$A$2:$B$10,2,0))</f>
        <v>□</v>
      </c>
      <c r="C9" s="461"/>
      <c r="D9" s="461"/>
      <c r="E9" s="165" t="s">
        <v>1455</v>
      </c>
      <c r="F9" s="270" t="s">
        <v>1142</v>
      </c>
      <c r="G9" s="251" t="s">
        <v>3227</v>
      </c>
      <c r="H9" s="252" t="s">
        <v>222</v>
      </c>
      <c r="I9" s="251" t="str">
        <f t="shared" si="0"/>
        <v>AQ_HIST_aterme ; AQ_HIST_aterme_N</v>
      </c>
      <c r="J9" s="219" t="s">
        <v>3048</v>
      </c>
      <c r="S9" s="202">
        <v>25</v>
      </c>
      <c r="U9" s="202"/>
      <c r="W9" s="202"/>
    </row>
    <row r="10" spans="1:46">
      <c r="A10" s="248" t="s">
        <v>1504</v>
      </c>
      <c r="B10" s="243" t="str">
        <f>IF(ISERROR(VLOOKUP(A10,TABLES!$A$2:$B$10,2,0)),"",VLOOKUP(A10,TABLES!$A$2:$B$10,2,0))</f>
        <v>□</v>
      </c>
      <c r="C10" s="461"/>
      <c r="D10" s="461"/>
      <c r="E10" s="165" t="s">
        <v>4282</v>
      </c>
      <c r="F10" s="270" t="s">
        <v>3275</v>
      </c>
      <c r="G10" s="251" t="s">
        <v>774</v>
      </c>
      <c r="H10" s="252" t="s">
        <v>222</v>
      </c>
      <c r="I10" s="251" t="str">
        <f t="shared" si="0"/>
        <v>AQ_HIST_naismoisg ; AQ_HIST_naismoisg_N</v>
      </c>
      <c r="J10" s="219" t="s">
        <v>3048</v>
      </c>
      <c r="S10" s="202">
        <v>25</v>
      </c>
      <c r="U10" s="202"/>
      <c r="W10" s="202"/>
    </row>
    <row r="11" spans="1:46">
      <c r="A11" s="248" t="s">
        <v>1504</v>
      </c>
      <c r="B11" s="243" t="str">
        <f>IF(ISERROR(VLOOKUP(A11,TABLES!$A$2:$B$10,2,0)),"",VLOOKUP(A11,TABLES!$A$2:$B$10,2,0))</f>
        <v>□</v>
      </c>
      <c r="C11" s="461"/>
      <c r="D11" s="461"/>
      <c r="E11" s="165" t="s">
        <v>3236</v>
      </c>
      <c r="F11" s="270" t="s">
        <v>3272</v>
      </c>
      <c r="G11" s="251" t="s">
        <v>775</v>
      </c>
      <c r="H11" s="252" t="s">
        <v>222</v>
      </c>
      <c r="I11" s="251" t="str">
        <f t="shared" si="0"/>
        <v>AQ_HIST_naisavterme ; AQ_HIST_naisavterme_N</v>
      </c>
      <c r="J11" s="219" t="s">
        <v>3048</v>
      </c>
      <c r="S11" s="202">
        <v>25</v>
      </c>
      <c r="U11" s="202"/>
      <c r="W11" s="202"/>
    </row>
    <row r="12" spans="1:46">
      <c r="A12" s="248" t="s">
        <v>1504</v>
      </c>
      <c r="B12" s="243" t="str">
        <f>IF(ISERROR(VLOOKUP(A12,TABLES!$A$2:$B$10,2,0)),"",VLOOKUP(A12,TABLES!$A$2:$B$10,2,0))</f>
        <v>□</v>
      </c>
      <c r="C12" s="461"/>
      <c r="D12" s="461"/>
      <c r="E12" s="165" t="s">
        <v>3237</v>
      </c>
      <c r="F12" s="270" t="s">
        <v>3273</v>
      </c>
      <c r="G12" s="251" t="s">
        <v>776</v>
      </c>
      <c r="H12" s="252" t="s">
        <v>222</v>
      </c>
      <c r="I12" s="251" t="str">
        <f t="shared" si="0"/>
        <v>AQ_HIST_agegest ; AQ_HIST_agegest_N</v>
      </c>
      <c r="J12" s="219" t="s">
        <v>3048</v>
      </c>
      <c r="S12" s="202">
        <v>25</v>
      </c>
      <c r="U12" s="202"/>
      <c r="W12" s="202"/>
    </row>
    <row r="13" spans="1:46" ht="56.25">
      <c r="A13" s="248" t="s">
        <v>1505</v>
      </c>
      <c r="B13" s="243" t="str">
        <f>IF(ISERROR(VLOOKUP(A13,TABLES!$A$2:$B$10,2,0)),"",VLOOKUP(A13,TABLES!$A$2:$B$10,2,0))</f>
        <v>■</v>
      </c>
      <c r="C13" s="23" t="str">
        <f>IF(OR(C14="x",C15="x",C16="x",C17="x",C18="x"),"x","Sélection ci-dessous")</f>
        <v>Sélection ci-dessous</v>
      </c>
      <c r="D13" s="23" t="str">
        <f>IF(OR(D14="x",D15="x",D16="x",D17="x",D18="x"),"x","Select items here under")</f>
        <v>Select items here under</v>
      </c>
      <c r="E13" s="165" t="s">
        <v>3239</v>
      </c>
      <c r="F13" s="270" t="s">
        <v>3240</v>
      </c>
      <c r="I13" s="235" t="str">
        <f t="shared" si="0"/>
        <v/>
      </c>
      <c r="S13" s="202">
        <v>26</v>
      </c>
      <c r="U13" s="202"/>
      <c r="W13" s="202"/>
    </row>
    <row r="14" spans="1:46" ht="22.5">
      <c r="A14" s="248" t="s">
        <v>1504</v>
      </c>
      <c r="B14" s="243" t="str">
        <f>IF(ISERROR(VLOOKUP(A14,TABLES!$A$2:$B$10,2,0)),"",VLOOKUP(A14,TABLES!$A$2:$B$10,2,0))</f>
        <v>□</v>
      </c>
      <c r="C14" s="461"/>
      <c r="D14" s="461"/>
      <c r="E14" s="165" t="s">
        <v>1102</v>
      </c>
      <c r="F14" s="270" t="s">
        <v>1639</v>
      </c>
      <c r="G14" s="251" t="s">
        <v>869</v>
      </c>
      <c r="H14" s="252" t="s">
        <v>222</v>
      </c>
      <c r="I14" s="251" t="str">
        <f t="shared" si="0"/>
        <v>AQ_HIST_pcm1date ; AQ_HIST_pcm1poids ; AQ_HIST_pcm1tail ; AQ_HIST_pcm1cran ; AQ_HIST_pcm1date_N ; AQ_HIST_pcm1poids_N ; AQ_HIST_pcm1tail_N ; AQ_HIST_pcm1cran_N</v>
      </c>
      <c r="J14" s="219" t="s">
        <v>3048</v>
      </c>
      <c r="S14" s="202">
        <v>26</v>
      </c>
      <c r="U14" s="202"/>
      <c r="W14" s="202"/>
    </row>
    <row r="15" spans="1:46" ht="22.5">
      <c r="A15" s="248" t="s">
        <v>1504</v>
      </c>
      <c r="B15" s="243" t="str">
        <f>IF(ISERROR(VLOOKUP(A15,TABLES!$A$2:$B$10,2,0)),"",VLOOKUP(A15,TABLES!$A$2:$B$10,2,0))</f>
        <v>□</v>
      </c>
      <c r="C15" s="461"/>
      <c r="D15" s="461"/>
      <c r="E15" s="165" t="s">
        <v>1101</v>
      </c>
      <c r="F15" s="270" t="s">
        <v>1131</v>
      </c>
      <c r="G15" s="251" t="s">
        <v>870</v>
      </c>
      <c r="H15" s="252" t="s">
        <v>222</v>
      </c>
      <c r="I15" s="251" t="str">
        <f t="shared" si="0"/>
        <v>AQ_HIST_pcm2date ; AQ_HIST_pcm2poids ; AQ_HIST_pcm2tail ; AQ_HIST_pcm2cran ; AQ_HIST_pcm2date_N ; AQ_HIST_pcm2poids_N ; AQ_HIST_pcm2tail_N ; AQ_HIST_pcm2cran_N</v>
      </c>
      <c r="J15" s="219" t="s">
        <v>3048</v>
      </c>
      <c r="S15" s="202">
        <v>26</v>
      </c>
      <c r="U15" s="202"/>
      <c r="W15" s="202"/>
    </row>
    <row r="16" spans="1:46" ht="22.5">
      <c r="A16" s="248" t="s">
        <v>1504</v>
      </c>
      <c r="B16" s="243" t="str">
        <f>IF(ISERROR(VLOOKUP(A16,TABLES!$A$2:$B$10,2,0)),"",VLOOKUP(A16,TABLES!$A$2:$B$10,2,0))</f>
        <v>□</v>
      </c>
      <c r="C16" s="461"/>
      <c r="D16" s="461"/>
      <c r="E16" s="165" t="s">
        <v>1100</v>
      </c>
      <c r="F16" s="270" t="s">
        <v>1640</v>
      </c>
      <c r="G16" s="251" t="s">
        <v>871</v>
      </c>
      <c r="H16" s="252" t="s">
        <v>222</v>
      </c>
      <c r="I16" s="251" t="str">
        <f t="shared" si="0"/>
        <v>AQ_HIST_pcm3date ; AQ_HIST_pcm3poids ; AQ_HIST_pcm3tail ; AQ_HIST_pcm3cran ; AQ_HIST_pcm3date_N ; AQ_HIST_pcm3poids_N ; AQ_HIST_pcm3tail_N ; AQ_HIST_pcm3cran_N</v>
      </c>
      <c r="J16" s="219" t="s">
        <v>3048</v>
      </c>
      <c r="S16" s="202">
        <v>26</v>
      </c>
      <c r="U16" s="202"/>
      <c r="W16" s="202"/>
    </row>
    <row r="17" spans="1:46" ht="22.5">
      <c r="A17" s="248" t="s">
        <v>1504</v>
      </c>
      <c r="B17" s="243" t="str">
        <f>IF(ISERROR(VLOOKUP(A17,TABLES!$A$2:$B$10,2,0)),"",VLOOKUP(A17,TABLES!$A$2:$B$10,2,0))</f>
        <v>□</v>
      </c>
      <c r="C17" s="461"/>
      <c r="D17" s="461"/>
      <c r="E17" s="165" t="s">
        <v>1103</v>
      </c>
      <c r="F17" s="270" t="s">
        <v>1132</v>
      </c>
      <c r="G17" s="251" t="s">
        <v>872</v>
      </c>
      <c r="H17" s="252" t="s">
        <v>222</v>
      </c>
      <c r="I17" s="251" t="str">
        <f t="shared" si="0"/>
        <v>AQ_HIST_pcm4date ; AQ_HIST_pcm4poids ; AQ_HIST_pcm4tail ; AQ_HIST_pcm4cran ; AQ_HIST_pcm4date_N ; AQ_HIST_pcm4poids_N ; AQ_HIST_pcm4tail_N ; AQ_HIST_pcm4cran_N</v>
      </c>
      <c r="J17" s="219" t="s">
        <v>3048</v>
      </c>
      <c r="S17" s="202">
        <v>26</v>
      </c>
      <c r="U17" s="202"/>
      <c r="W17" s="202"/>
    </row>
    <row r="18" spans="1:46" ht="22.5">
      <c r="A18" s="248" t="s">
        <v>1504</v>
      </c>
      <c r="B18" s="243" t="str">
        <f>IF(ISERROR(VLOOKUP(A18,TABLES!$A$2:$B$10,2,0)),"",VLOOKUP(A18,TABLES!$A$2:$B$10,2,0))</f>
        <v>□</v>
      </c>
      <c r="C18" s="461"/>
      <c r="D18" s="461"/>
      <c r="E18" s="166" t="s">
        <v>1104</v>
      </c>
      <c r="F18" s="270" t="s">
        <v>1133</v>
      </c>
      <c r="G18" s="251" t="s">
        <v>873</v>
      </c>
      <c r="H18" s="252" t="s">
        <v>222</v>
      </c>
      <c r="I18" s="251" t="str">
        <f t="shared" si="0"/>
        <v>AQ_HIST_pcm5date ; AQ_HIST_pcm5poids ; AQ_HIST_pcm5tail ; AQ_HIST_pcm5cran ; AQ_HIST_pcm5date_N ; AQ_HIST_pcm5poids_N ; AQ_HIST_pcm5tail_N ; AQ_HIST_pcm5cran_N</v>
      </c>
      <c r="J18" s="219" t="s">
        <v>3048</v>
      </c>
      <c r="S18" s="202">
        <v>26</v>
      </c>
      <c r="U18" s="202"/>
      <c r="W18" s="202"/>
    </row>
    <row r="19" spans="1:46">
      <c r="A19" s="248" t="s">
        <v>1505</v>
      </c>
      <c r="B19" s="243" t="str">
        <f>IF(ISERROR(VLOOKUP(A19,TABLES!$A$2:$B$10,2,0)),"",VLOOKUP(A19,TABLES!$A$2:$B$10,2,0))</f>
        <v>■</v>
      </c>
      <c r="C19" s="461"/>
      <c r="D19" s="461"/>
      <c r="E19" s="165" t="s">
        <v>1606</v>
      </c>
      <c r="F19" s="270" t="s">
        <v>1143</v>
      </c>
      <c r="G19" s="251" t="s">
        <v>777</v>
      </c>
      <c r="H19" s="252" t="s">
        <v>222</v>
      </c>
      <c r="I19" s="251" t="str">
        <f t="shared" si="0"/>
        <v>AQ_HIST_cesar ; AQ_HIST_cesar_N</v>
      </c>
      <c r="J19" s="219" t="s">
        <v>3048</v>
      </c>
      <c r="S19" s="202">
        <v>27</v>
      </c>
      <c r="U19" s="202"/>
      <c r="W19" s="202"/>
    </row>
    <row r="20" spans="1:46">
      <c r="A20" s="248" t="s">
        <v>1505</v>
      </c>
      <c r="B20" s="243" t="str">
        <f>IF(ISERROR(VLOOKUP(A20,TABLES!$A$2:$B$10,2,0)),"",VLOOKUP(A20,TABLES!$A$2:$B$10,2,0))</f>
        <v>■</v>
      </c>
      <c r="C20" s="461"/>
      <c r="D20" s="461"/>
      <c r="E20" s="165" t="s">
        <v>4285</v>
      </c>
      <c r="F20" s="270" t="s">
        <v>1144</v>
      </c>
      <c r="G20" s="251" t="s">
        <v>778</v>
      </c>
      <c r="H20" s="252" t="s">
        <v>222</v>
      </c>
      <c r="I20" s="251" t="str">
        <f t="shared" si="0"/>
        <v>AQ_HIST_allait ; AQ_HIST_allait_N</v>
      </c>
      <c r="J20" s="219" t="s">
        <v>3048</v>
      </c>
      <c r="S20" s="202">
        <v>28</v>
      </c>
      <c r="U20" s="202"/>
      <c r="W20" s="202"/>
    </row>
    <row r="21" spans="1:46" ht="33.75">
      <c r="A21" s="248" t="s">
        <v>1508</v>
      </c>
      <c r="B21" s="243" t="str">
        <f>IF(ISERROR(VLOOKUP(A21,TABLES!$A$2:$B$10,2,0)),"",VLOOKUP(A21,TABLES!$A$2:$B$10,2,0))</f>
        <v>□</v>
      </c>
      <c r="C21" s="464" t="str">
        <f>IF(C20="x","x","")</f>
        <v/>
      </c>
      <c r="D21" s="464" t="str">
        <f>IF(D20="x","x","")</f>
        <v/>
      </c>
      <c r="E21" s="166" t="s">
        <v>1302</v>
      </c>
      <c r="F21" s="271" t="s">
        <v>1418</v>
      </c>
      <c r="G21" s="251" t="s">
        <v>779</v>
      </c>
      <c r="H21" s="252" t="s">
        <v>222</v>
      </c>
      <c r="I21" s="251" t="str">
        <f t="shared" si="0"/>
        <v>AQ_HIST_allaittps ; AQ_HIST_allaittps_N</v>
      </c>
      <c r="J21" s="219" t="s">
        <v>3048</v>
      </c>
      <c r="S21" s="202">
        <v>28</v>
      </c>
      <c r="U21" s="202"/>
      <c r="W21" s="202"/>
    </row>
    <row r="22" spans="1:46" ht="33.75">
      <c r="A22" s="248" t="s">
        <v>1505</v>
      </c>
      <c r="B22" s="243" t="str">
        <f>IF(ISERROR(VLOOKUP(A22,TABLES!$A$2:$B$10,2,0)),"",VLOOKUP(A22,TABLES!$A$2:$B$10,2,0))</f>
        <v>■</v>
      </c>
      <c r="C22" s="461"/>
      <c r="D22" s="461"/>
      <c r="E22" s="165" t="s">
        <v>1303</v>
      </c>
      <c r="F22" s="270" t="s">
        <v>1419</v>
      </c>
      <c r="G22" s="251" t="s">
        <v>780</v>
      </c>
      <c r="H22" s="252"/>
      <c r="I22" s="251" t="str">
        <f t="shared" si="0"/>
        <v>AQ_HIST_8anssil</v>
      </c>
      <c r="J22" s="219" t="s">
        <v>3048</v>
      </c>
      <c r="S22" s="202">
        <v>29</v>
      </c>
      <c r="U22" s="202"/>
      <c r="W22" s="202"/>
    </row>
    <row r="23" spans="1:46" ht="33.75">
      <c r="A23" s="248" t="s">
        <v>1505</v>
      </c>
      <c r="B23" s="243" t="str">
        <f>IF(ISERROR(VLOOKUP(A23,TABLES!$A$2:$B$10,2,0)),"",VLOOKUP(A23,TABLES!$A$2:$B$10,2,0))</f>
        <v>■</v>
      </c>
      <c r="C23" s="461"/>
      <c r="D23" s="461"/>
      <c r="E23" s="165" t="s">
        <v>1304</v>
      </c>
      <c r="F23" s="270" t="s">
        <v>1420</v>
      </c>
      <c r="G23" s="251" t="s">
        <v>783</v>
      </c>
      <c r="H23" s="252"/>
      <c r="I23" s="251" t="str">
        <f t="shared" si="0"/>
        <v>AQ_HIST_18anssil</v>
      </c>
      <c r="J23" s="219" t="s">
        <v>3048</v>
      </c>
      <c r="S23" s="202">
        <v>30</v>
      </c>
      <c r="U23" s="202"/>
      <c r="W23" s="202"/>
    </row>
    <row r="24" spans="1:46" ht="22.5">
      <c r="A24" s="248" t="s">
        <v>1505</v>
      </c>
      <c r="B24" s="243" t="str">
        <f>IF(ISERROR(VLOOKUP(A24,TABLES!$A$2:$B$10,2,0)),"",VLOOKUP(A24,TABLES!$A$2:$B$10,2,0))</f>
        <v>■</v>
      </c>
      <c r="C24" s="461"/>
      <c r="D24" s="461"/>
      <c r="E24" s="165" t="s">
        <v>1305</v>
      </c>
      <c r="F24" s="270" t="s">
        <v>1421</v>
      </c>
      <c r="G24" s="251" t="s">
        <v>839</v>
      </c>
      <c r="H24" s="252" t="s">
        <v>222</v>
      </c>
      <c r="I24" s="251" t="s">
        <v>5000</v>
      </c>
      <c r="J24" s="219" t="s">
        <v>3048</v>
      </c>
      <c r="S24" s="202">
        <v>31</v>
      </c>
      <c r="U24" s="202"/>
      <c r="W24" s="202"/>
    </row>
    <row r="25" spans="1:46" ht="22.5">
      <c r="A25" s="248" t="s">
        <v>1505</v>
      </c>
      <c r="B25" s="243" t="str">
        <f>IF(ISERROR(VLOOKUP(A25,TABLES!$A$2:$B$10,2,0)),"",VLOOKUP(A25,TABLES!$A$2:$B$10,2,0))</f>
        <v>■</v>
      </c>
      <c r="C25" s="461"/>
      <c r="D25" s="461"/>
      <c r="E25" s="165" t="s">
        <v>1306</v>
      </c>
      <c r="F25" s="270" t="s">
        <v>1422</v>
      </c>
      <c r="G25" s="251" t="s">
        <v>3168</v>
      </c>
      <c r="H25" s="252" t="s">
        <v>222</v>
      </c>
      <c r="I25" s="251" t="s">
        <v>5001</v>
      </c>
      <c r="J25" s="219" t="s">
        <v>3048</v>
      </c>
      <c r="S25" s="202">
        <v>32</v>
      </c>
      <c r="U25" s="202"/>
      <c r="W25" s="202"/>
    </row>
    <row r="26" spans="1:46" ht="33.75">
      <c r="A26" s="248" t="s">
        <v>1505</v>
      </c>
      <c r="B26" s="243" t="str">
        <f>IF(ISERROR(VLOOKUP(A26,TABLES!$A$2:$B$10,2,0)),"",VLOOKUP(A26,TABLES!$A$2:$B$10,2,0))</f>
        <v>■</v>
      </c>
      <c r="C26" s="461"/>
      <c r="D26" s="461"/>
      <c r="E26" s="165" t="s">
        <v>1307</v>
      </c>
      <c r="F26" s="270" t="s">
        <v>1423</v>
      </c>
      <c r="G26" s="251" t="s">
        <v>840</v>
      </c>
      <c r="H26" s="252"/>
      <c r="I26" s="251" t="str">
        <f t="shared" si="0"/>
        <v>AQ_HIST_rangnais ; AQ_HIST_rangnaisnsp</v>
      </c>
      <c r="J26" s="219" t="s">
        <v>3048</v>
      </c>
      <c r="S26" s="202">
        <v>33</v>
      </c>
      <c r="U26" s="202"/>
      <c r="W26" s="202"/>
    </row>
    <row r="27" spans="1:46" ht="22.5">
      <c r="A27" s="248" t="s">
        <v>1505</v>
      </c>
      <c r="B27" s="243" t="str">
        <f>IF(ISERROR(VLOOKUP(A27,TABLES!$A$2:$B$10,2,0)),"",VLOOKUP(A27,TABLES!$A$2:$B$10,2,0))</f>
        <v>■</v>
      </c>
      <c r="C27" s="23" t="str">
        <f>IF(OR(C28="x",C29="x",C30="x",C31="x",C32="x"),"x","Sélection ci-dessous")</f>
        <v>Sélection ci-dessous</v>
      </c>
      <c r="D27" s="23" t="str">
        <f>IF(OR(D28="x",D29="x",D30="x",D31="x",D32="x"),"x","Select items here under")</f>
        <v>Select items here under</v>
      </c>
      <c r="E27" s="165" t="s">
        <v>735</v>
      </c>
      <c r="F27" s="270" t="s">
        <v>876</v>
      </c>
      <c r="S27" s="202">
        <v>34</v>
      </c>
      <c r="U27" s="202"/>
      <c r="W27" s="202"/>
    </row>
    <row r="28" spans="1:46">
      <c r="A28" s="248" t="s">
        <v>1504</v>
      </c>
      <c r="B28" s="243" t="str">
        <f>IF(ISERROR(VLOOKUP(A28,TABLES!$A$2:$B$10,2,0)),"",VLOOKUP(A28,TABLES!$A$2:$B$10,2,0))</f>
        <v>□</v>
      </c>
      <c r="C28" s="461"/>
      <c r="D28" s="461"/>
      <c r="E28" s="165" t="s">
        <v>1456</v>
      </c>
      <c r="F28" s="270" t="s">
        <v>1145</v>
      </c>
      <c r="G28" s="251" t="s">
        <v>781</v>
      </c>
      <c r="H28" s="252" t="s">
        <v>222</v>
      </c>
      <c r="I28" s="251" t="str">
        <f t="shared" ref="I28:I36" si="1">IF(G28&lt;&gt;"",IF(H28&lt;&gt;"",G28&amp;" ; "&amp;IFERROR(IF(SEARCH(" ; ",G28)&gt;0,SUBSTITUTE(G28," ; ","_N ; ")&amp;"_N"),IFERROR(IF(SEARCH(" ;",G28)&gt;0,SUBSTITUTE(G28," ;","_N  ; ")&amp;"_N"),IFERROR(IF(SEARCH(";",G28)&gt;0,SUBSTITUTE(G28,";","_N  ; ")&amp;"_N"),G28&amp;"_N"))),G28),"")</f>
        <v>AQ_HIST_mertravenceint ; AQ_HIST_mertravenceint_N</v>
      </c>
      <c r="J28" s="219" t="s">
        <v>3048</v>
      </c>
      <c r="S28" s="202">
        <v>34</v>
      </c>
      <c r="U28" s="202"/>
      <c r="W28" s="202"/>
    </row>
    <row r="29" spans="1:46">
      <c r="A29" s="248" t="s">
        <v>1504</v>
      </c>
      <c r="B29" s="243" t="str">
        <f>IF(ISERROR(VLOOKUP(A29,TABLES!$A$2:$B$10,2,0)),"",VLOOKUP(A29,TABLES!$A$2:$B$10,2,0))</f>
        <v>□</v>
      </c>
      <c r="C29" s="461"/>
      <c r="D29" s="461"/>
      <c r="E29" s="165" t="s">
        <v>1457</v>
      </c>
      <c r="F29" s="270" t="s">
        <v>1146</v>
      </c>
      <c r="G29" s="251" t="s">
        <v>782</v>
      </c>
      <c r="H29" s="252" t="s">
        <v>222</v>
      </c>
      <c r="I29" s="251" t="str">
        <f t="shared" si="1"/>
        <v>AQ_HIST_mertrav1an ; AQ_HIST_mertrav1an_N</v>
      </c>
      <c r="J29" s="219" t="s">
        <v>3048</v>
      </c>
      <c r="S29" s="202">
        <v>34</v>
      </c>
      <c r="U29" s="202"/>
      <c r="W29" s="202"/>
    </row>
    <row r="30" spans="1:46">
      <c r="A30" s="248" t="s">
        <v>1504</v>
      </c>
      <c r="B30" s="243" t="str">
        <f>IF(ISERROR(VLOOKUP(A30,TABLES!$A$2:$B$10,2,0)),"",VLOOKUP(A30,TABLES!$A$2:$B$10,2,0))</f>
        <v>□</v>
      </c>
      <c r="C30" s="461"/>
      <c r="D30" s="461"/>
      <c r="E30" s="165" t="s">
        <v>1458</v>
      </c>
      <c r="F30" s="270" t="s">
        <v>1147</v>
      </c>
      <c r="G30" s="251" t="s">
        <v>3296</v>
      </c>
      <c r="H30" s="252" t="s">
        <v>222</v>
      </c>
      <c r="I30" s="251" t="str">
        <f t="shared" si="1"/>
        <v>AQ_HIST_mertrav5an ; AQ_HIST_mertrav5an_N</v>
      </c>
      <c r="J30" s="219" t="s">
        <v>3048</v>
      </c>
      <c r="S30" s="202">
        <v>34</v>
      </c>
      <c r="U30" s="202"/>
      <c r="W30" s="202"/>
      <c r="X30" s="235"/>
      <c r="Y30" s="235"/>
      <c r="Z30" s="235"/>
      <c r="AA30" s="235"/>
      <c r="AB30" s="235"/>
      <c r="AC30" s="235"/>
      <c r="AD30" s="235"/>
      <c r="AE30" s="235"/>
      <c r="AF30" s="235"/>
      <c r="AG30" s="235"/>
      <c r="AH30" s="235"/>
      <c r="AI30" s="235"/>
      <c r="AJ30" s="235"/>
      <c r="AK30" s="235"/>
      <c r="AL30" s="235"/>
      <c r="AM30" s="235"/>
      <c r="AN30" s="235"/>
      <c r="AO30" s="235"/>
      <c r="AP30" s="235"/>
      <c r="AQ30" s="235"/>
      <c r="AR30" s="235"/>
      <c r="AS30" s="235"/>
      <c r="AT30" s="235"/>
    </row>
    <row r="31" spans="1:46">
      <c r="A31" s="248" t="s">
        <v>1504</v>
      </c>
      <c r="B31" s="243" t="str">
        <f>IF(ISERROR(VLOOKUP(A31,TABLES!$A$2:$B$10,2,0)),"",VLOOKUP(A31,TABLES!$A$2:$B$10,2,0))</f>
        <v>□</v>
      </c>
      <c r="C31" s="461"/>
      <c r="D31" s="461"/>
      <c r="E31" s="165" t="s">
        <v>1459</v>
      </c>
      <c r="F31" s="270" t="s">
        <v>1148</v>
      </c>
      <c r="G31" s="251" t="s">
        <v>3297</v>
      </c>
      <c r="H31" s="252" t="s">
        <v>222</v>
      </c>
      <c r="I31" s="251" t="str">
        <f t="shared" si="1"/>
        <v>AQ_HIST_mertrav11an ; AQ_HIST_mertrav11an_N</v>
      </c>
      <c r="J31" s="219" t="s">
        <v>3048</v>
      </c>
      <c r="S31" s="202">
        <v>34</v>
      </c>
      <c r="U31" s="202"/>
      <c r="W31" s="202"/>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row>
    <row r="32" spans="1:46">
      <c r="A32" s="248" t="s">
        <v>1504</v>
      </c>
      <c r="B32" s="243" t="str">
        <f>IF(ISERROR(VLOOKUP(A32,TABLES!$A$2:$B$10,2,0)),"",VLOOKUP(A32,TABLES!$A$2:$B$10,2,0))</f>
        <v>□</v>
      </c>
      <c r="C32" s="461"/>
      <c r="D32" s="461"/>
      <c r="E32" s="165" t="s">
        <v>1460</v>
      </c>
      <c r="F32" s="270" t="s">
        <v>1149</v>
      </c>
      <c r="G32" s="251" t="s">
        <v>3298</v>
      </c>
      <c r="H32" s="252" t="s">
        <v>222</v>
      </c>
      <c r="I32" s="251" t="str">
        <f t="shared" si="1"/>
        <v>AQ_HIST_mertrav18an ; AQ_HIST_mertrav18an_N</v>
      </c>
      <c r="J32" s="219" t="s">
        <v>3048</v>
      </c>
      <c r="S32" s="202">
        <v>34</v>
      </c>
      <c r="U32" s="202"/>
      <c r="W32" s="202"/>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row>
    <row r="33" spans="1:23">
      <c r="A33" s="248" t="s">
        <v>1507</v>
      </c>
      <c r="B33" s="243" t="str">
        <f>IF(ISERROR(VLOOKUP(A33,TABLES!$A$2:$B$10,2,0)),"",VLOOKUP(A33,TABLES!$A$2:$B$10,2,0))</f>
        <v>▐</v>
      </c>
      <c r="C33" s="199" t="str">
        <f>IF(COUNTIF(C34:C36,"x"),"z","")</f>
        <v/>
      </c>
      <c r="D33" s="199" t="str">
        <f>IF(COUNTIF(D34:D36,"x"),"z","")</f>
        <v/>
      </c>
      <c r="E33" s="173" t="s">
        <v>1745</v>
      </c>
      <c r="F33" s="174" t="s">
        <v>2984</v>
      </c>
      <c r="G33" s="269"/>
      <c r="H33" s="269"/>
      <c r="I33" s="269" t="str">
        <f t="shared" si="1"/>
        <v/>
      </c>
      <c r="J33" s="269"/>
      <c r="K33" s="207"/>
      <c r="L33" s="214" t="s">
        <v>222</v>
      </c>
      <c r="M33" s="207"/>
      <c r="N33" s="214"/>
      <c r="O33" s="207"/>
      <c r="P33" s="214"/>
      <c r="Q33" s="207"/>
      <c r="R33" s="214"/>
      <c r="S33" s="207"/>
      <c r="T33" s="214"/>
      <c r="U33" s="207"/>
      <c r="V33" s="214"/>
      <c r="W33" s="207"/>
    </row>
    <row r="34" spans="1:23" ht="33.75">
      <c r="A34" s="231" t="s">
        <v>1505</v>
      </c>
      <c r="B34" s="243" t="str">
        <f>IF(ISERROR(VLOOKUP(A34,TABLES!$A$2:$B$10,2,0)),"",VLOOKUP(A34,TABLES!$A$2:$B$10,2,0))</f>
        <v>■</v>
      </c>
      <c r="C34" s="222"/>
      <c r="D34" s="222"/>
      <c r="E34" s="183" t="s">
        <v>1221</v>
      </c>
      <c r="F34" s="546" t="s">
        <v>1334</v>
      </c>
      <c r="G34" s="251" t="s">
        <v>163</v>
      </c>
      <c r="H34" s="252" t="s">
        <v>664</v>
      </c>
      <c r="I34" s="251" t="str">
        <f t="shared" si="1"/>
        <v>AQ_SANTE_SelleFois ; AQ_SANTE_SelleFois_N</v>
      </c>
      <c r="J34" s="219" t="s">
        <v>9</v>
      </c>
      <c r="K34" s="209"/>
      <c r="L34" s="210">
        <v>7</v>
      </c>
      <c r="M34" s="209"/>
      <c r="N34" s="210"/>
      <c r="O34" s="209"/>
      <c r="P34" s="210"/>
      <c r="Q34" s="209"/>
      <c r="R34" s="210"/>
      <c r="S34" s="209"/>
      <c r="T34" s="210"/>
      <c r="U34" s="209"/>
      <c r="V34" s="210"/>
      <c r="W34" s="209"/>
    </row>
    <row r="35" spans="1:23">
      <c r="A35" s="231" t="s">
        <v>1505</v>
      </c>
      <c r="B35" s="243" t="str">
        <f>IF(ISERROR(VLOOKUP(A35,TABLES!$A$2:$B$10,2,0)),"",VLOOKUP(A35,TABLES!$A$2:$B$10,2,0))</f>
        <v>■</v>
      </c>
      <c r="C35" s="222"/>
      <c r="D35" s="222"/>
      <c r="E35" s="183" t="s">
        <v>1554</v>
      </c>
      <c r="F35" s="546" t="s">
        <v>1151</v>
      </c>
      <c r="G35" s="251" t="s">
        <v>164</v>
      </c>
      <c r="H35" s="252" t="s">
        <v>664</v>
      </c>
      <c r="I35" s="251" t="str">
        <f t="shared" si="1"/>
        <v>AQ_SANTE_Laxatif ; AQ_SANTE_Laxatif_N</v>
      </c>
      <c r="J35" s="219" t="s">
        <v>9</v>
      </c>
      <c r="K35" s="209"/>
      <c r="L35" s="210">
        <v>8</v>
      </c>
      <c r="M35" s="209"/>
      <c r="N35" s="210"/>
      <c r="O35" s="209"/>
      <c r="P35" s="210"/>
      <c r="Q35" s="209"/>
      <c r="R35" s="210"/>
      <c r="S35" s="209"/>
      <c r="T35" s="210"/>
      <c r="U35" s="209"/>
      <c r="V35" s="210"/>
      <c r="W35" s="209"/>
    </row>
    <row r="36" spans="1:23" ht="33.75">
      <c r="A36" s="231" t="s">
        <v>1508</v>
      </c>
      <c r="B36" s="243" t="str">
        <f>IF(ISERROR(VLOOKUP(A36,TABLES!$A$2:$B$10,2,0)),"",VLOOKUP(A36,TABLES!$A$2:$B$10,2,0))</f>
        <v>□</v>
      </c>
      <c r="C36" s="234" t="str">
        <f>IF(C35="x","x","")</f>
        <v/>
      </c>
      <c r="D36" s="234" t="str">
        <f>IF(D35="x","x","")</f>
        <v/>
      </c>
      <c r="E36" s="176" t="s">
        <v>1222</v>
      </c>
      <c r="F36" s="176" t="s">
        <v>1335</v>
      </c>
      <c r="G36" s="251" t="s">
        <v>165</v>
      </c>
      <c r="H36" s="252" t="s">
        <v>664</v>
      </c>
      <c r="I36" s="251" t="str">
        <f t="shared" si="1"/>
        <v>AQ_SANTE_LaxaFois ; AQ_SANTE_LaxaFois_N</v>
      </c>
      <c r="J36" s="219" t="s">
        <v>9</v>
      </c>
      <c r="K36" s="209"/>
      <c r="L36" s="210">
        <v>8</v>
      </c>
      <c r="M36" s="209"/>
      <c r="N36" s="210"/>
      <c r="O36" s="209"/>
      <c r="P36" s="210"/>
      <c r="Q36" s="209"/>
      <c r="R36" s="210"/>
      <c r="S36" s="209"/>
      <c r="T36" s="210"/>
      <c r="U36" s="209"/>
      <c r="V36" s="210"/>
      <c r="W36" s="209"/>
    </row>
    <row r="37" spans="1:23">
      <c r="A37" s="248" t="s">
        <v>1507</v>
      </c>
      <c r="B37" s="243" t="str">
        <f>IF(ISERROR(VLOOKUP(A37,TABLES!$A$2:$B$10,2,0)),"",VLOOKUP(A37,TABLES!$A$2:$B$10,2,0))</f>
        <v>▐</v>
      </c>
      <c r="C37" s="199" t="str">
        <f>IF(COUNTIF(C38:C50,"x"),"z","")</f>
        <v/>
      </c>
      <c r="D37" s="199" t="str">
        <f>IF(COUNTIF(D38:D50,"x"),"z","")</f>
        <v/>
      </c>
      <c r="E37" s="173" t="s">
        <v>2975</v>
      </c>
      <c r="F37" s="174" t="s">
        <v>2985</v>
      </c>
      <c r="G37" s="269"/>
      <c r="H37" s="269"/>
      <c r="I37" s="269"/>
      <c r="J37" s="269"/>
      <c r="K37" s="207"/>
      <c r="L37" s="214"/>
      <c r="M37" s="207" t="s">
        <v>222</v>
      </c>
      <c r="N37" s="214"/>
      <c r="O37" s="207"/>
      <c r="P37" s="214"/>
      <c r="Q37" s="207"/>
      <c r="R37" s="214"/>
      <c r="S37" s="207"/>
      <c r="T37" s="214"/>
      <c r="U37" s="207"/>
      <c r="V37" s="214"/>
      <c r="W37" s="207"/>
    </row>
    <row r="38" spans="1:23">
      <c r="A38" s="231" t="s">
        <v>1505</v>
      </c>
      <c r="B38" s="243" t="str">
        <f>IF(ISERROR(VLOOKUP(A38,TABLES!$A$2:$B$10,2,0)),"",VLOOKUP(A38,TABLES!$A$2:$B$10,2,0))</f>
        <v>■</v>
      </c>
      <c r="C38" s="222"/>
      <c r="D38" s="222"/>
      <c r="E38" s="183" t="s">
        <v>1555</v>
      </c>
      <c r="F38" s="546" t="s">
        <v>1152</v>
      </c>
      <c r="G38" s="251" t="s">
        <v>166</v>
      </c>
      <c r="H38" s="252" t="s">
        <v>664</v>
      </c>
      <c r="I38" s="251" t="str">
        <f>IF(G38&lt;&gt;"",IF(H38&lt;&gt;"",G38&amp;" ; "&amp;IFERROR(IF(SEARCH(" ; ",G38)&gt;0,SUBSTITUTE(G38," ; ","_N ; ")&amp;"_N"),IFERROR(IF(SEARCH(" ;",G38)&gt;0,SUBSTITUTE(G38," ;","_N  ; ")&amp;"_N"),IFERROR(IF(SEARCH(";",G38)&gt;0,SUBSTITUTE(G38,";","_N  ; ")&amp;"_N"),G38&amp;"_N"))),G38),"")</f>
        <v>AQ_SANTE_UrinPerte ; AQ_SANTE_UrinPerte_N</v>
      </c>
      <c r="J38" s="219" t="s">
        <v>9</v>
      </c>
      <c r="K38" s="209"/>
      <c r="L38" s="210"/>
      <c r="M38" s="209">
        <v>30</v>
      </c>
      <c r="N38" s="210"/>
      <c r="O38" s="209"/>
      <c r="P38" s="210"/>
      <c r="Q38" s="209"/>
      <c r="R38" s="210"/>
      <c r="S38" s="209"/>
      <c r="T38" s="210"/>
      <c r="U38" s="209"/>
      <c r="V38" s="210"/>
      <c r="W38" s="209"/>
    </row>
    <row r="39" spans="1:23" ht="33.75">
      <c r="A39" s="231" t="s">
        <v>1505</v>
      </c>
      <c r="B39" s="243" t="str">
        <f>IF(ISERROR(VLOOKUP(A39,TABLES!$A$2:$B$10,2,0)),"",VLOOKUP(A39,TABLES!$A$2:$B$10,2,0))</f>
        <v>■</v>
      </c>
      <c r="C39" s="208"/>
      <c r="D39" s="208"/>
      <c r="E39" s="183" t="s">
        <v>1223</v>
      </c>
      <c r="F39" s="546" t="s">
        <v>1336</v>
      </c>
      <c r="G39" s="251" t="s">
        <v>167</v>
      </c>
      <c r="H39" s="252" t="s">
        <v>664</v>
      </c>
      <c r="I39" s="251" t="str">
        <f>IF(G39&lt;&gt;"",IF(H39&lt;&gt;"",G39&amp;" ; "&amp;IFERROR(IF(SEARCH(" ; ",G39)&gt;0,SUBSTITUTE(G39," ; ","_N ; ")&amp;"_N"),IFERROR(IF(SEARCH(" ;",G39)&gt;0,SUBSTITUTE(G39," ;","_N  ; ")&amp;"_N"),IFERROR(IF(SEARCH(";",G39)&gt;0,SUBSTITUTE(G39,";","_N  ; ")&amp;"_N"),G39&amp;"_N"))),G39),"")</f>
        <v>AQ_SANTE_UrinPerFreq ; AQ_SANTE_UrinPerFreq_N</v>
      </c>
      <c r="J39" s="219" t="s">
        <v>9</v>
      </c>
      <c r="K39" s="209"/>
      <c r="L39" s="210"/>
      <c r="M39" s="209">
        <v>31</v>
      </c>
      <c r="N39" s="210"/>
      <c r="O39" s="209"/>
      <c r="P39" s="210"/>
      <c r="Q39" s="209"/>
      <c r="R39" s="210"/>
      <c r="S39" s="209"/>
      <c r="T39" s="210"/>
      <c r="U39" s="209"/>
      <c r="V39" s="210"/>
      <c r="W39" s="209"/>
    </row>
    <row r="40" spans="1:23" ht="22.5">
      <c r="A40" s="231" t="s">
        <v>1505</v>
      </c>
      <c r="B40" s="243" t="str">
        <f>IF(ISERROR(VLOOKUP(A40,TABLES!$A$2:$B$10,2,0)),"",VLOOKUP(A40,TABLES!$A$2:$B$10,2,0))</f>
        <v>■</v>
      </c>
      <c r="C40" s="208"/>
      <c r="D40" s="208"/>
      <c r="E40" s="183" t="s">
        <v>1224</v>
      </c>
      <c r="F40" s="546" t="s">
        <v>1337</v>
      </c>
      <c r="G40" s="251" t="s">
        <v>168</v>
      </c>
      <c r="H40" s="252" t="s">
        <v>664</v>
      </c>
      <c r="I40" s="251" t="str">
        <f>IF(G40&lt;&gt;"",IF(H40&lt;&gt;"",G40&amp;" ; "&amp;IFERROR(IF(SEARCH(" ; ",G40)&gt;0,SUBSTITUTE(G40," ; ","_N ; ")&amp;"_N"),IFERROR(IF(SEARCH(" ;",G40)&gt;0,SUBSTITUTE(G40," ;","_N  ; ")&amp;"_N"),IFERROR(IF(SEARCH(";",G40)&gt;0,SUBSTITUTE(G40,";","_N  ; ")&amp;"_N"),G40&amp;"_N"))),G40),"")</f>
        <v>AQ_SANTE_UrinPerQt ; AQ_SANTE_UrinPerQt_N</v>
      </c>
      <c r="J40" s="219" t="s">
        <v>9</v>
      </c>
      <c r="K40" s="209"/>
      <c r="L40" s="210"/>
      <c r="M40" s="209">
        <v>32</v>
      </c>
      <c r="N40" s="210"/>
      <c r="O40" s="209"/>
      <c r="P40" s="210"/>
      <c r="Q40" s="209"/>
      <c r="R40" s="210"/>
      <c r="S40" s="209"/>
      <c r="T40" s="210"/>
      <c r="U40" s="209"/>
      <c r="V40" s="210"/>
      <c r="W40" s="209"/>
    </row>
    <row r="41" spans="1:23" ht="33.75">
      <c r="A41" s="231" t="s">
        <v>1505</v>
      </c>
      <c r="B41" s="243" t="str">
        <f>IF(ISERROR(VLOOKUP(A41,TABLES!$A$2:$B$10,2,0)),"",VLOOKUP(A41,TABLES!$A$2:$B$10,2,0))</f>
        <v>■</v>
      </c>
      <c r="C41" s="208"/>
      <c r="D41" s="208"/>
      <c r="E41" s="183" t="s">
        <v>4278</v>
      </c>
      <c r="F41" s="546" t="s">
        <v>4279</v>
      </c>
      <c r="G41" s="251" t="s">
        <v>169</v>
      </c>
      <c r="H41" s="252" t="s">
        <v>664</v>
      </c>
      <c r="I41" s="251" t="str">
        <f>IF(G41&lt;&gt;"",IF(H41&lt;&gt;"",G41&amp;" ; "&amp;IFERROR(IF(SEARCH(" ; ",G41)&gt;0,SUBSTITUTE(G41," ; ","_N ; ")&amp;"_N"),IFERROR(IF(SEARCH(" ;",G41)&gt;0,SUBSTITUTE(G41," ;","_N  ; ")&amp;"_N"),IFERROR(IF(SEARCH(";",G41)&gt;0,SUBSTITUTE(G41,";","_N  ; ")&amp;"_N"),G41&amp;"_N"))),G41),"")</f>
        <v>AQ_SANTE_UrinPerGene ; AQ_SANTE_UrinPerGene_N</v>
      </c>
      <c r="J41" s="219" t="s">
        <v>9</v>
      </c>
      <c r="K41" s="209"/>
      <c r="L41" s="210"/>
      <c r="M41" s="209">
        <v>33</v>
      </c>
      <c r="N41" s="210"/>
      <c r="O41" s="209"/>
      <c r="P41" s="210"/>
      <c r="Q41" s="209"/>
      <c r="R41" s="210"/>
      <c r="S41" s="209"/>
      <c r="T41" s="210"/>
      <c r="U41" s="209"/>
      <c r="V41" s="210"/>
      <c r="W41" s="209"/>
    </row>
    <row r="42" spans="1:23" ht="22.5">
      <c r="A42" s="231" t="s">
        <v>1505</v>
      </c>
      <c r="B42" s="243" t="str">
        <f>IF(ISERROR(VLOOKUP(A42,TABLES!$A$2:$B$10,2,0)),"",VLOOKUP(A42,TABLES!$A$2:$B$10,2,0))</f>
        <v>■</v>
      </c>
      <c r="C42" s="23" t="str">
        <f>IF(OR(C43="x",C44="x",C45="x",C46="x",C47="x",C48="x",C49="x",C50="x"),"x","Sélection ci-dessous")</f>
        <v>Sélection ci-dessous</v>
      </c>
      <c r="D42" s="23" t="str">
        <f>IF(OR(D43="x",D44="x",D45="x",D46="x",D47="x",D48="x",D49="x",D50="x"),"x","Select items here under")</f>
        <v>Select items here under</v>
      </c>
      <c r="E42" s="183" t="s">
        <v>653</v>
      </c>
      <c r="F42" s="546" t="s">
        <v>3280</v>
      </c>
      <c r="K42" s="209"/>
      <c r="L42" s="210"/>
      <c r="M42" s="209">
        <v>34</v>
      </c>
      <c r="N42" s="210"/>
      <c r="O42" s="209"/>
      <c r="P42" s="210"/>
      <c r="Q42" s="209"/>
      <c r="R42" s="210"/>
      <c r="S42" s="209"/>
      <c r="T42" s="210"/>
      <c r="U42" s="209"/>
      <c r="V42" s="210"/>
      <c r="W42" s="209"/>
    </row>
    <row r="43" spans="1:23">
      <c r="A43" s="231" t="s">
        <v>482</v>
      </c>
      <c r="B43" s="243" t="str">
        <f>IF(ISERROR(VLOOKUP(A43,TABLES!$A$2:$B$10,2,0)),"",VLOOKUP(A43,TABLES!$A$2:$B$10,2,0))</f>
        <v>-</v>
      </c>
      <c r="C43" s="208"/>
      <c r="D43" s="208"/>
      <c r="E43" s="176" t="s">
        <v>1008</v>
      </c>
      <c r="F43" s="176" t="s">
        <v>1055</v>
      </c>
      <c r="G43" s="251" t="s">
        <v>170</v>
      </c>
      <c r="H43" s="252"/>
      <c r="I43" s="251" t="str">
        <f t="shared" ref="I43:I50" si="2">IF(G43&lt;&gt;"",IF(H43&lt;&gt;"",G43&amp;" ; "&amp;IFERROR(IF(SEARCH(" ; ",G43)&gt;0,SUBSTITUTE(G43," ; ","_N ; ")&amp;"_N"),IFERROR(IF(SEARCH(" ;",G43)&gt;0,SUBSTITUTE(G43," ;","_N  ; ")&amp;"_N"),IFERROR(IF(SEARCH(";",G43)&gt;0,SUBSTITUTE(G43,";","_N  ; ")&amp;"_N"),G43&amp;"_N"))),G43),"")</f>
        <v>AQ_SANTE_UrinPerQjam</v>
      </c>
      <c r="J43" s="219" t="s">
        <v>9</v>
      </c>
      <c r="K43" s="209"/>
      <c r="L43" s="210"/>
      <c r="M43" s="209">
        <v>34</v>
      </c>
      <c r="N43" s="230"/>
      <c r="O43" s="209"/>
      <c r="P43" s="230"/>
      <c r="Q43" s="209"/>
      <c r="R43" s="230"/>
      <c r="S43" s="209"/>
      <c r="T43" s="230"/>
      <c r="U43" s="209"/>
      <c r="V43" s="230"/>
      <c r="W43" s="209"/>
    </row>
    <row r="44" spans="1:23">
      <c r="A44" s="231" t="s">
        <v>482</v>
      </c>
      <c r="B44" s="243" t="str">
        <f>IF(ISERROR(VLOOKUP(A44,TABLES!$A$2:$B$10,2,0)),"",VLOOKUP(A44,TABLES!$A$2:$B$10,2,0))</f>
        <v>-</v>
      </c>
      <c r="C44" s="208"/>
      <c r="D44" s="208"/>
      <c r="E44" s="176" t="s">
        <v>1009</v>
      </c>
      <c r="F44" s="176" t="s">
        <v>1056</v>
      </c>
      <c r="G44" s="251" t="s">
        <v>171</v>
      </c>
      <c r="H44" s="252"/>
      <c r="I44" s="251" t="str">
        <f t="shared" si="2"/>
        <v>AQ_SANTE_UrinPerQtoil</v>
      </c>
      <c r="J44" s="219" t="s">
        <v>9</v>
      </c>
      <c r="K44" s="209"/>
      <c r="L44" s="210"/>
      <c r="M44" s="209">
        <v>34</v>
      </c>
      <c r="N44" s="230"/>
      <c r="O44" s="209"/>
      <c r="P44" s="230"/>
      <c r="Q44" s="209"/>
      <c r="R44" s="230"/>
      <c r="S44" s="209"/>
      <c r="T44" s="230"/>
      <c r="U44" s="209"/>
      <c r="V44" s="230"/>
      <c r="W44" s="209"/>
    </row>
    <row r="45" spans="1:23">
      <c r="A45" s="231" t="s">
        <v>482</v>
      </c>
      <c r="B45" s="243" t="str">
        <f>IF(ISERROR(VLOOKUP(A45,TABLES!$A$2:$B$10,2,0)),"",VLOOKUP(A45,TABLES!$A$2:$B$10,2,0))</f>
        <v>-</v>
      </c>
      <c r="C45" s="208"/>
      <c r="D45" s="208"/>
      <c r="E45" s="176" t="s">
        <v>1010</v>
      </c>
      <c r="F45" s="176" t="s">
        <v>1057</v>
      </c>
      <c r="G45" s="251" t="s">
        <v>172</v>
      </c>
      <c r="H45" s="252"/>
      <c r="I45" s="251" t="str">
        <f t="shared" si="2"/>
        <v>AQ_SANTE_UrinPerQtous</v>
      </c>
      <c r="J45" s="219" t="s">
        <v>9</v>
      </c>
      <c r="K45" s="209"/>
      <c r="L45" s="210"/>
      <c r="M45" s="209">
        <v>34</v>
      </c>
      <c r="N45" s="230"/>
      <c r="O45" s="209"/>
      <c r="P45" s="230"/>
      <c r="Q45" s="209"/>
      <c r="R45" s="230"/>
      <c r="S45" s="209"/>
      <c r="T45" s="230"/>
      <c r="U45" s="209"/>
      <c r="V45" s="230"/>
      <c r="W45" s="209"/>
    </row>
    <row r="46" spans="1:23">
      <c r="A46" s="231" t="s">
        <v>482</v>
      </c>
      <c r="B46" s="243" t="str">
        <f>IF(ISERROR(VLOOKUP(A46,TABLES!$A$2:$B$10,2,0)),"",VLOOKUP(A46,TABLES!$A$2:$B$10,2,0))</f>
        <v>-</v>
      </c>
      <c r="C46" s="208"/>
      <c r="D46" s="208"/>
      <c r="E46" s="176" t="s">
        <v>1011</v>
      </c>
      <c r="F46" s="176" t="s">
        <v>1058</v>
      </c>
      <c r="G46" s="251" t="s">
        <v>173</v>
      </c>
      <c r="H46" s="252"/>
      <c r="I46" s="251" t="str">
        <f t="shared" si="2"/>
        <v>AQ_SANTE_UrinPerQdorm</v>
      </c>
      <c r="J46" s="219" t="s">
        <v>9</v>
      </c>
      <c r="K46" s="209"/>
      <c r="L46" s="210"/>
      <c r="M46" s="209">
        <v>34</v>
      </c>
      <c r="N46" s="230"/>
      <c r="O46" s="209"/>
      <c r="P46" s="230"/>
      <c r="Q46" s="209"/>
      <c r="R46" s="230"/>
      <c r="S46" s="229"/>
      <c r="T46" s="230"/>
      <c r="U46" s="209"/>
      <c r="V46" s="230"/>
      <c r="W46" s="209"/>
    </row>
    <row r="47" spans="1:23">
      <c r="A47" s="231" t="s">
        <v>482</v>
      </c>
      <c r="B47" s="243" t="str">
        <f>IF(ISERROR(VLOOKUP(A47,TABLES!$A$2:$B$10,2,0)),"",VLOOKUP(A47,TABLES!$A$2:$B$10,2,0))</f>
        <v>-</v>
      </c>
      <c r="C47" s="208"/>
      <c r="D47" s="208"/>
      <c r="E47" s="176" t="s">
        <v>1012</v>
      </c>
      <c r="F47" s="176" t="s">
        <v>1059</v>
      </c>
      <c r="G47" s="251" t="s">
        <v>174</v>
      </c>
      <c r="H47" s="252"/>
      <c r="I47" s="251" t="str">
        <f t="shared" si="2"/>
        <v>AQ_SANTE_UrinPerQactiv</v>
      </c>
      <c r="J47" s="219" t="s">
        <v>9</v>
      </c>
      <c r="K47" s="209"/>
      <c r="L47" s="210"/>
      <c r="M47" s="209">
        <v>34</v>
      </c>
      <c r="N47" s="230"/>
      <c r="O47" s="209"/>
      <c r="P47" s="230"/>
      <c r="Q47" s="209"/>
      <c r="R47" s="230"/>
      <c r="S47" s="229"/>
      <c r="T47" s="230"/>
      <c r="U47" s="209"/>
      <c r="V47" s="230"/>
      <c r="W47" s="209"/>
    </row>
    <row r="48" spans="1:23">
      <c r="A48" s="231" t="s">
        <v>482</v>
      </c>
      <c r="B48" s="243" t="str">
        <f>IF(ISERROR(VLOOKUP(A48,TABLES!$A$2:$B$10,2,0)),"",VLOOKUP(A48,TABLES!$A$2:$B$10,2,0))</f>
        <v>-</v>
      </c>
      <c r="C48" s="208"/>
      <c r="D48" s="208"/>
      <c r="E48" s="176" t="s">
        <v>1013</v>
      </c>
      <c r="F48" s="176" t="s">
        <v>1060</v>
      </c>
      <c r="G48" s="251" t="s">
        <v>175</v>
      </c>
      <c r="H48" s="252"/>
      <c r="I48" s="251" t="str">
        <f t="shared" si="2"/>
        <v>AQ_SANTE_UrinPerQfini</v>
      </c>
      <c r="J48" s="219" t="s">
        <v>9</v>
      </c>
      <c r="K48" s="209"/>
      <c r="L48" s="210"/>
      <c r="M48" s="209">
        <v>34</v>
      </c>
      <c r="N48" s="230"/>
      <c r="O48" s="209"/>
      <c r="P48" s="230"/>
      <c r="Q48" s="209"/>
      <c r="R48" s="230"/>
      <c r="S48" s="209"/>
      <c r="T48" s="230"/>
      <c r="U48" s="209"/>
      <c r="V48" s="230"/>
      <c r="W48" s="209"/>
    </row>
    <row r="49" spans="1:23">
      <c r="A49" s="231" t="s">
        <v>482</v>
      </c>
      <c r="B49" s="243" t="str">
        <f>IF(ISERROR(VLOOKUP(A49,TABLES!$A$2:$B$10,2,0)),"",VLOOKUP(A49,TABLES!$A$2:$B$10,2,0))</f>
        <v>-</v>
      </c>
      <c r="C49" s="208"/>
      <c r="D49" s="208"/>
      <c r="E49" s="176" t="s">
        <v>1014</v>
      </c>
      <c r="F49" s="176" t="s">
        <v>1061</v>
      </c>
      <c r="G49" s="251" t="s">
        <v>176</v>
      </c>
      <c r="H49" s="252"/>
      <c r="I49" s="251" t="str">
        <f t="shared" si="2"/>
        <v>AQ_SANTE_UrinPerQsscause</v>
      </c>
      <c r="J49" s="219" t="s">
        <v>9</v>
      </c>
      <c r="K49" s="209"/>
      <c r="L49" s="210"/>
      <c r="M49" s="209">
        <v>34</v>
      </c>
      <c r="N49" s="230"/>
      <c r="O49" s="209"/>
      <c r="P49" s="230"/>
      <c r="Q49" s="209"/>
      <c r="R49" s="230"/>
      <c r="S49" s="209"/>
      <c r="T49" s="230"/>
      <c r="U49" s="209"/>
      <c r="V49" s="230"/>
      <c r="W49" s="209"/>
    </row>
    <row r="50" spans="1:23">
      <c r="A50" s="231" t="s">
        <v>482</v>
      </c>
      <c r="B50" s="243" t="str">
        <f>IF(ISERROR(VLOOKUP(A50,TABLES!$A$2:$B$10,2,0)),"",VLOOKUP(A50,TABLES!$A$2:$B$10,2,0))</f>
        <v>-</v>
      </c>
      <c r="C50" s="208"/>
      <c r="D50" s="208"/>
      <c r="E50" s="176" t="s">
        <v>1126</v>
      </c>
      <c r="F50" s="176" t="s">
        <v>1125</v>
      </c>
      <c r="G50" s="251" t="s">
        <v>177</v>
      </c>
      <c r="H50" s="252"/>
      <c r="I50" s="251" t="str">
        <f t="shared" si="2"/>
        <v>AQ_SANTE_UrinPerQtjs</v>
      </c>
      <c r="J50" s="219" t="s">
        <v>9</v>
      </c>
      <c r="K50" s="209"/>
      <c r="L50" s="210"/>
      <c r="M50" s="209">
        <v>34</v>
      </c>
      <c r="N50" s="230"/>
      <c r="O50" s="209"/>
      <c r="P50" s="230"/>
      <c r="Q50" s="209"/>
      <c r="R50" s="230"/>
      <c r="S50" s="209"/>
      <c r="T50" s="230"/>
      <c r="U50" s="209"/>
      <c r="V50" s="230"/>
      <c r="W50" s="209"/>
    </row>
    <row r="51" spans="1:23">
      <c r="A51" s="231" t="s">
        <v>1507</v>
      </c>
      <c r="B51" s="243" t="str">
        <f>IF(ISERROR(VLOOKUP(A51,TABLES!$A$2:$B$10,2,0)),"",VLOOKUP(A51,TABLES!$A$2:$B$10,2,0))</f>
        <v>▐</v>
      </c>
      <c r="C51" s="199" t="str">
        <f>IF(COUNTIF(C52:C136,"x"),"z","")</f>
        <v/>
      </c>
      <c r="D51" s="199" t="str">
        <f>IF(COUNTIF(D52:D136,"x"),"z","")</f>
        <v/>
      </c>
      <c r="E51" s="173" t="s">
        <v>3014</v>
      </c>
      <c r="F51" s="173" t="s">
        <v>3030</v>
      </c>
      <c r="G51" s="173"/>
      <c r="H51" s="173"/>
      <c r="I51" s="173"/>
      <c r="J51" s="173"/>
      <c r="K51" s="207"/>
      <c r="L51" s="214"/>
      <c r="M51" s="207"/>
      <c r="N51" s="214"/>
      <c r="O51" s="207"/>
      <c r="P51" s="214"/>
      <c r="Q51" s="207"/>
      <c r="R51" s="214"/>
      <c r="S51" s="207"/>
      <c r="T51" s="214" t="s">
        <v>222</v>
      </c>
      <c r="U51" s="207"/>
      <c r="V51" s="214"/>
      <c r="W51" s="207"/>
    </row>
    <row r="52" spans="1:23">
      <c r="A52" s="231" t="s">
        <v>1505</v>
      </c>
      <c r="B52" s="243" t="str">
        <f>IF(ISERROR(VLOOKUP(A52,TABLES!$A$2:$B$10,2,0)),"",VLOOKUP(A52,TABLES!$A$2:$B$10,2,0))</f>
        <v>■</v>
      </c>
      <c r="C52" s="208"/>
      <c r="D52" s="208"/>
      <c r="E52" s="176" t="s">
        <v>2632</v>
      </c>
      <c r="F52" s="176" t="s">
        <v>2639</v>
      </c>
      <c r="G52" s="272" t="s">
        <v>2634</v>
      </c>
      <c r="H52" s="235" t="s">
        <v>222</v>
      </c>
      <c r="I52" s="251" t="str">
        <f t="shared" ref="I52:I107" si="3">IF(G52&lt;&gt;"",IF(H52&lt;&gt;"",G52&amp;" ; "&amp;IFERROR(IF(SEARCH(" ; ",G52)&gt;0,SUBSTITUTE(G52," ; ","_N ; ")&amp;"_N"),IFERROR(IF(SEARCH(" ;",G52)&gt;0,SUBSTITUTE(G52," ;","_N  ; ")&amp;"_N"),IFERROR(IF(SEARCH(";",G52)&gt;0,SUBSTITUTE(G52,";","_N  ; ")&amp;"_N"),G52&amp;"_N"))),G52),"")</f>
        <v>AQ_SANTE_UrinInfect ; AQ_SANTE_UrinInfect_N</v>
      </c>
      <c r="J52" s="219" t="s">
        <v>9</v>
      </c>
      <c r="S52" s="202"/>
      <c r="T52" s="203">
        <v>9</v>
      </c>
      <c r="U52" s="202"/>
      <c r="W52" s="202"/>
    </row>
    <row r="53" spans="1:23" ht="22.5">
      <c r="A53" s="231" t="s">
        <v>1505</v>
      </c>
      <c r="B53" s="243" t="str">
        <f>IF(ISERROR(VLOOKUP(A53,TABLES!$A$2:$B$10,2,0)),"",VLOOKUP(A53,TABLES!$A$2:$B$10,2,0))</f>
        <v>■</v>
      </c>
      <c r="C53" s="208"/>
      <c r="D53" s="208"/>
      <c r="E53" s="176" t="s">
        <v>2633</v>
      </c>
      <c r="F53" s="176" t="s">
        <v>2638</v>
      </c>
      <c r="G53" s="251" t="s">
        <v>2635</v>
      </c>
      <c r="H53" s="235" t="s">
        <v>222</v>
      </c>
      <c r="I53" s="251" t="str">
        <f t="shared" si="3"/>
        <v>AQ_SANTE_UrinInfectNb ; AQ_SANTE_UrinInfectNb_N</v>
      </c>
      <c r="J53" s="219" t="s">
        <v>9</v>
      </c>
      <c r="S53" s="202"/>
      <c r="T53" s="203">
        <v>9</v>
      </c>
      <c r="U53" s="202"/>
      <c r="W53" s="202"/>
    </row>
    <row r="54" spans="1:23" ht="22.5">
      <c r="A54" s="231" t="s">
        <v>1505</v>
      </c>
      <c r="B54" s="243" t="str">
        <f>IF(ISERROR(VLOOKUP(A54,TABLES!$A$2:$B$10,2,0)),"",VLOOKUP(A54,TABLES!$A$2:$B$10,2,0))</f>
        <v>■</v>
      </c>
      <c r="C54" s="208"/>
      <c r="D54" s="208"/>
      <c r="E54" s="176" t="s">
        <v>4096</v>
      </c>
      <c r="F54" s="176" t="s">
        <v>3215</v>
      </c>
      <c r="G54" s="251" t="s">
        <v>2636</v>
      </c>
      <c r="H54" s="235" t="s">
        <v>222</v>
      </c>
      <c r="I54" s="251" t="str">
        <f t="shared" si="3"/>
        <v>AQ_SANTE_UrinInfectAgP;AQ_SANTE_UrinInfectAgPnsp ; AQ_SANTE_UrinInfectAgP_N  ; AQ_SANTE_UrinInfectAgPnsp_N</v>
      </c>
      <c r="J54" s="219" t="s">
        <v>9</v>
      </c>
      <c r="S54" s="202"/>
      <c r="T54" s="203">
        <v>9</v>
      </c>
      <c r="U54" s="202"/>
      <c r="W54" s="202"/>
    </row>
    <row r="55" spans="1:23" ht="22.5">
      <c r="A55" s="231" t="s">
        <v>1505</v>
      </c>
      <c r="B55" s="243" t="str">
        <f>IF(ISERROR(VLOOKUP(A55,TABLES!$A$2:$B$10,2,0)),"",VLOOKUP(A55,TABLES!$A$2:$B$10,2,0))</f>
        <v>■</v>
      </c>
      <c r="C55" s="208"/>
      <c r="D55" s="208"/>
      <c r="E55" s="176" t="s">
        <v>4097</v>
      </c>
      <c r="F55" s="176" t="s">
        <v>3216</v>
      </c>
      <c r="G55" s="251" t="s">
        <v>2637</v>
      </c>
      <c r="H55" s="235" t="s">
        <v>222</v>
      </c>
      <c r="I55" s="251" t="str">
        <f t="shared" si="3"/>
        <v>AQ_SANTE_UrinInfectAgD;AQ_SANTE_UrinInfectAgDnsp ; AQ_SANTE_UrinInfectAgD_N  ; AQ_SANTE_UrinInfectAgDnsp_N</v>
      </c>
      <c r="J55" s="219" t="s">
        <v>9</v>
      </c>
      <c r="S55" s="202"/>
      <c r="T55" s="203">
        <v>9</v>
      </c>
      <c r="U55" s="202"/>
      <c r="W55" s="202"/>
    </row>
    <row r="56" spans="1:23">
      <c r="A56" s="231" t="s">
        <v>1507</v>
      </c>
      <c r="B56" s="243" t="str">
        <f>IF(ISERROR(VLOOKUP(A56,TABLES!$A$2:$B$10,2,0)),"",VLOOKUP(A56,TABLES!$A$2:$B$10,2,0))</f>
        <v>▐</v>
      </c>
      <c r="C56" s="232" t="str">
        <f>IF(COUNTIF(C107:C136,"x"),"z","")</f>
        <v/>
      </c>
      <c r="D56" s="232" t="str">
        <f>IF(COUNTIF(D107:D136,"x"),"z","")</f>
        <v/>
      </c>
      <c r="E56" s="173" t="s">
        <v>1679</v>
      </c>
      <c r="F56" s="174" t="s">
        <v>4918</v>
      </c>
      <c r="G56" s="269"/>
      <c r="H56" s="269"/>
      <c r="I56" s="269" t="str">
        <f t="shared" si="3"/>
        <v/>
      </c>
      <c r="J56" s="213"/>
      <c r="K56" s="207"/>
      <c r="L56" s="214"/>
      <c r="M56" s="207" t="s">
        <v>222</v>
      </c>
      <c r="N56" s="214"/>
      <c r="O56" s="207"/>
      <c r="P56" s="214"/>
      <c r="Q56" s="207"/>
      <c r="R56" s="214"/>
      <c r="S56" s="207"/>
      <c r="T56" s="214"/>
      <c r="U56" s="207"/>
      <c r="V56" s="214"/>
      <c r="W56" s="207" t="s">
        <v>222</v>
      </c>
    </row>
    <row r="57" spans="1:23">
      <c r="A57" s="231"/>
      <c r="B57" s="243"/>
      <c r="C57" s="222"/>
      <c r="D57" s="222"/>
      <c r="E57" s="554" t="s">
        <v>4594</v>
      </c>
      <c r="F57" s="554" t="s">
        <v>4595</v>
      </c>
      <c r="G57" s="251" t="s">
        <v>1681</v>
      </c>
      <c r="H57" s="252" t="s">
        <v>222</v>
      </c>
      <c r="I57" s="251" t="str">
        <f t="shared" ref="I57:I68" si="4">IF(G57&lt;&gt;"",IF(H57&lt;&gt;"",G57&amp;" ; "&amp;IFERROR(IF(SEARCH(" ; ",G57)&gt;0,SUBSTITUTE(G57," ; ","_N ; ")&amp;"_N"),IFERROR(IF(SEARCH(" ;",G57)&gt;0,SUBSTITUTE(G57," ;","_N  ; ")&amp;"_N"),IFERROR(IF(SEARCH(";",G57)&gt;0,SUBSTITUTE(G57,";","_N  ; ")&amp;"_N"),G57&amp;"_N"))),G57),"")</f>
        <v>AQ_CAPRESP_Siffle ; AQ_CAPRESP_Siffle_N</v>
      </c>
      <c r="J57" s="219" t="s">
        <v>131</v>
      </c>
      <c r="K57" s="209"/>
      <c r="L57" s="210"/>
      <c r="M57" s="209"/>
      <c r="N57" s="210"/>
      <c r="O57" s="209"/>
      <c r="P57" s="210"/>
      <c r="Q57" s="209"/>
      <c r="R57" s="210"/>
      <c r="S57" s="209"/>
      <c r="T57" s="210"/>
      <c r="U57" s="209"/>
      <c r="V57" s="210"/>
      <c r="W57" s="209">
        <v>30</v>
      </c>
    </row>
    <row r="58" spans="1:23">
      <c r="A58" s="231"/>
      <c r="B58" s="243"/>
      <c r="C58" s="212" t="str">
        <f>IF($C$57="x","x","")</f>
        <v/>
      </c>
      <c r="D58" s="212" t="str">
        <f>IF($D$57="x","x","")</f>
        <v/>
      </c>
      <c r="E58" s="550" t="s">
        <v>4831</v>
      </c>
      <c r="F58" s="550" t="s">
        <v>4833</v>
      </c>
      <c r="G58" s="251" t="s">
        <v>1682</v>
      </c>
      <c r="H58" s="252" t="s">
        <v>222</v>
      </c>
      <c r="I58" s="251" t="str">
        <f t="shared" si="4"/>
        <v>AQ_CAPRESP_SiffleEssouf ; AQ_CAPRESP_SiffleEssouf_N</v>
      </c>
      <c r="J58" s="219" t="s">
        <v>131</v>
      </c>
      <c r="K58" s="209"/>
      <c r="L58" s="210"/>
      <c r="M58" s="209"/>
      <c r="N58" s="210"/>
      <c r="O58" s="209"/>
      <c r="P58" s="210"/>
      <c r="Q58" s="209"/>
      <c r="R58" s="210"/>
      <c r="S58" s="209"/>
      <c r="T58" s="210"/>
      <c r="U58" s="209"/>
      <c r="V58" s="210"/>
      <c r="W58" s="209">
        <v>30</v>
      </c>
    </row>
    <row r="59" spans="1:23">
      <c r="A59" s="231"/>
      <c r="B59" s="243"/>
      <c r="C59" s="212" t="str">
        <f>IF($C$57="x","x","")</f>
        <v/>
      </c>
      <c r="D59" s="212" t="str">
        <f>IF($D$57="x","x","")</f>
        <v/>
      </c>
      <c r="E59" s="550" t="s">
        <v>4832</v>
      </c>
      <c r="F59" s="550" t="s">
        <v>4834</v>
      </c>
      <c r="G59" s="251" t="s">
        <v>1683</v>
      </c>
      <c r="H59" s="252" t="s">
        <v>222</v>
      </c>
      <c r="I59" s="251" t="str">
        <f t="shared" si="4"/>
        <v>AQ_CAPRESP_SiffleEnrhum ; AQ_CAPRESP_SiffleEnrhum_N</v>
      </c>
      <c r="J59" s="219" t="s">
        <v>131</v>
      </c>
      <c r="K59" s="209"/>
      <c r="L59" s="210"/>
      <c r="M59" s="209"/>
      <c r="N59" s="210"/>
      <c r="O59" s="209"/>
      <c r="P59" s="210"/>
      <c r="Q59" s="209"/>
      <c r="R59" s="210"/>
      <c r="S59" s="209"/>
      <c r="T59" s="210"/>
      <c r="U59" s="209"/>
      <c r="V59" s="210"/>
      <c r="W59" s="209">
        <v>30</v>
      </c>
    </row>
    <row r="60" spans="1:23" ht="24" customHeight="1">
      <c r="A60" s="231"/>
      <c r="B60" s="243"/>
      <c r="C60" s="222"/>
      <c r="D60" s="222"/>
      <c r="E60" s="559" t="s">
        <v>4596</v>
      </c>
      <c r="F60" s="559" t="s">
        <v>4835</v>
      </c>
      <c r="G60" s="251" t="s">
        <v>1684</v>
      </c>
      <c r="H60" s="252" t="s">
        <v>222</v>
      </c>
      <c r="I60" s="251" t="str">
        <f t="shared" si="4"/>
        <v>AQ_CAPRESP_ReveilGenResp ; AQ_CAPRESP_ReveilGenResp_N</v>
      </c>
      <c r="J60" s="219" t="s">
        <v>131</v>
      </c>
      <c r="K60" s="209"/>
      <c r="L60" s="210"/>
      <c r="M60" s="209"/>
      <c r="N60" s="210"/>
      <c r="O60" s="209"/>
      <c r="P60" s="210"/>
      <c r="Q60" s="209"/>
      <c r="R60" s="210"/>
      <c r="S60" s="209"/>
      <c r="T60" s="210"/>
      <c r="U60" s="209"/>
      <c r="V60" s="210"/>
      <c r="W60" s="209">
        <v>31</v>
      </c>
    </row>
    <row r="61" spans="1:23" ht="22.5">
      <c r="A61" s="231"/>
      <c r="B61" s="243"/>
      <c r="C61" s="222"/>
      <c r="D61" s="222"/>
      <c r="E61" s="559" t="s">
        <v>4597</v>
      </c>
      <c r="F61" s="559" t="s">
        <v>4836</v>
      </c>
      <c r="G61" s="251" t="s">
        <v>1685</v>
      </c>
      <c r="H61" s="252" t="s">
        <v>222</v>
      </c>
      <c r="I61" s="251" t="str">
        <f t="shared" si="4"/>
        <v>AQ_CAPRESP_EssoufRepos ; AQ_CAPRESP_EssoufRepos_N</v>
      </c>
      <c r="J61" s="219" t="s">
        <v>131</v>
      </c>
      <c r="K61" s="209"/>
      <c r="L61" s="210"/>
      <c r="M61" s="209"/>
      <c r="N61" s="210"/>
      <c r="O61" s="209"/>
      <c r="P61" s="210"/>
      <c r="Q61" s="209"/>
      <c r="R61" s="210"/>
      <c r="S61" s="209"/>
      <c r="T61" s="210"/>
      <c r="U61" s="209"/>
      <c r="V61" s="210"/>
      <c r="W61" s="209">
        <v>32</v>
      </c>
    </row>
    <row r="62" spans="1:23" ht="22.5">
      <c r="A62" s="231"/>
      <c r="B62" s="243"/>
      <c r="C62" s="222"/>
      <c r="D62" s="222"/>
      <c r="E62" s="559" t="s">
        <v>4598</v>
      </c>
      <c r="F62" s="559" t="s">
        <v>4837</v>
      </c>
      <c r="G62" s="251" t="s">
        <v>1686</v>
      </c>
      <c r="H62" s="252" t="s">
        <v>222</v>
      </c>
      <c r="I62" s="251" t="str">
        <f t="shared" si="4"/>
        <v>AQ_CAPRESP_EssoufEff ; AQ_CAPRESP_EssoufEff_N</v>
      </c>
      <c r="J62" s="219" t="s">
        <v>131</v>
      </c>
      <c r="K62" s="209"/>
      <c r="L62" s="210"/>
      <c r="M62" s="209"/>
      <c r="N62" s="210"/>
      <c r="O62" s="209"/>
      <c r="P62" s="210"/>
      <c r="Q62" s="209"/>
      <c r="R62" s="210"/>
      <c r="S62" s="209"/>
      <c r="T62" s="210"/>
      <c r="U62" s="209"/>
      <c r="V62" s="210"/>
      <c r="W62" s="209">
        <v>33</v>
      </c>
    </row>
    <row r="63" spans="1:23">
      <c r="A63" s="231"/>
      <c r="B63" s="243"/>
      <c r="C63" s="222"/>
      <c r="D63" s="222"/>
      <c r="E63" s="559" t="s">
        <v>4599</v>
      </c>
      <c r="F63" s="559" t="s">
        <v>4838</v>
      </c>
      <c r="G63" s="251" t="s">
        <v>1687</v>
      </c>
      <c r="H63" s="252" t="s">
        <v>222</v>
      </c>
      <c r="I63" s="251" t="str">
        <f t="shared" si="4"/>
        <v>AQ_CAPRESP_ReveilEssouf ; AQ_CAPRESP_ReveilEssouf_N</v>
      </c>
      <c r="J63" s="219" t="s">
        <v>131</v>
      </c>
      <c r="K63" s="209"/>
      <c r="L63" s="210"/>
      <c r="M63" s="209"/>
      <c r="N63" s="210"/>
      <c r="O63" s="209"/>
      <c r="P63" s="210"/>
      <c r="Q63" s="209"/>
      <c r="R63" s="210"/>
      <c r="S63" s="209"/>
      <c r="T63" s="210"/>
      <c r="U63" s="209"/>
      <c r="V63" s="210"/>
      <c r="W63" s="209">
        <v>34</v>
      </c>
    </row>
    <row r="64" spans="1:23">
      <c r="A64" s="231"/>
      <c r="B64" s="243"/>
      <c r="C64" s="222"/>
      <c r="D64" s="222"/>
      <c r="E64" s="561" t="s">
        <v>4839</v>
      </c>
      <c r="F64" s="561" t="s">
        <v>4842</v>
      </c>
      <c r="G64" s="251" t="s">
        <v>1688</v>
      </c>
      <c r="H64" s="252" t="s">
        <v>222</v>
      </c>
      <c r="I64" s="251" t="str">
        <f t="shared" si="4"/>
        <v>AQ_CAPRESP_ReveilToux ; AQ_CAPRESP_ReveilToux_N</v>
      </c>
      <c r="J64" s="570" t="s">
        <v>131</v>
      </c>
      <c r="K64" s="209"/>
      <c r="L64" s="210"/>
      <c r="M64" s="209"/>
      <c r="N64" s="210"/>
      <c r="O64" s="209"/>
      <c r="P64" s="210"/>
      <c r="Q64" s="209"/>
      <c r="R64" s="210"/>
      <c r="S64" s="209"/>
      <c r="T64" s="210"/>
      <c r="U64" s="209"/>
      <c r="V64" s="210"/>
      <c r="W64" s="209">
        <v>35</v>
      </c>
    </row>
    <row r="65" spans="1:23">
      <c r="A65" s="231"/>
      <c r="B65" s="243"/>
      <c r="C65" s="222"/>
      <c r="D65" s="222"/>
      <c r="E65" s="561" t="s">
        <v>4840</v>
      </c>
      <c r="F65" s="561" t="s">
        <v>4843</v>
      </c>
      <c r="G65" s="251" t="s">
        <v>1689</v>
      </c>
      <c r="H65" s="252" t="s">
        <v>222</v>
      </c>
      <c r="I65" s="251" t="str">
        <f t="shared" si="4"/>
        <v>AQ_CAPRESP_TouxLeve ; AQ_CAPRESP_TouxLeve_N</v>
      </c>
      <c r="J65" s="570" t="s">
        <v>131</v>
      </c>
      <c r="K65" s="209"/>
      <c r="L65" s="210"/>
      <c r="M65" s="209"/>
      <c r="N65" s="210"/>
      <c r="O65" s="209"/>
      <c r="P65" s="210"/>
      <c r="Q65" s="209"/>
      <c r="R65" s="210"/>
      <c r="S65" s="209"/>
      <c r="T65" s="210"/>
      <c r="U65" s="209"/>
      <c r="V65" s="210"/>
      <c r="W65" s="209">
        <v>36</v>
      </c>
    </row>
    <row r="66" spans="1:23">
      <c r="A66" s="231"/>
      <c r="B66" s="243"/>
      <c r="C66" s="234" t="str">
        <f>IF(C65="x","x","")</f>
        <v/>
      </c>
      <c r="D66" s="234" t="str">
        <f>IF(D65="x","x","")</f>
        <v/>
      </c>
      <c r="E66" s="561" t="s">
        <v>4844</v>
      </c>
      <c r="F66" s="561" t="s">
        <v>4845</v>
      </c>
      <c r="G66" s="251" t="s">
        <v>1690</v>
      </c>
      <c r="H66" s="252" t="s">
        <v>222</v>
      </c>
      <c r="I66" s="251" t="str">
        <f t="shared" si="4"/>
        <v>AQ_CAPRESP_TouxLeve3mois ; AQ_CAPRESP_TouxLeve3mois_N</v>
      </c>
      <c r="J66" s="570" t="s">
        <v>131</v>
      </c>
      <c r="K66" s="209"/>
      <c r="L66" s="210"/>
      <c r="M66" s="209"/>
      <c r="N66" s="210"/>
      <c r="O66" s="209"/>
      <c r="P66" s="210"/>
      <c r="Q66" s="209"/>
      <c r="R66" s="210"/>
      <c r="S66" s="209"/>
      <c r="T66" s="210"/>
      <c r="U66" s="209"/>
      <c r="V66" s="210"/>
      <c r="W66" s="209">
        <v>36</v>
      </c>
    </row>
    <row r="67" spans="1:23">
      <c r="A67" s="231"/>
      <c r="B67" s="243"/>
      <c r="C67" s="222"/>
      <c r="D67" s="222"/>
      <c r="E67" s="561" t="s">
        <v>4841</v>
      </c>
      <c r="F67" s="561" t="s">
        <v>4846</v>
      </c>
      <c r="G67" s="251" t="s">
        <v>1691</v>
      </c>
      <c r="H67" s="252" t="s">
        <v>222</v>
      </c>
      <c r="I67" s="251" t="str">
        <f t="shared" si="4"/>
        <v>AQ_CAPRESP_TouxHab ; AQ_CAPRESP_TouxHab_N</v>
      </c>
      <c r="J67" s="570" t="s">
        <v>131</v>
      </c>
      <c r="K67" s="209"/>
      <c r="L67" s="210"/>
      <c r="M67" s="209"/>
      <c r="N67" s="210"/>
      <c r="O67" s="209"/>
      <c r="P67" s="210"/>
      <c r="Q67" s="209"/>
      <c r="R67" s="210"/>
      <c r="S67" s="209"/>
      <c r="T67" s="210"/>
      <c r="U67" s="209"/>
      <c r="V67" s="210"/>
      <c r="W67" s="209">
        <v>37</v>
      </c>
    </row>
    <row r="68" spans="1:23">
      <c r="A68" s="231"/>
      <c r="B68" s="243"/>
      <c r="C68" s="234" t="str">
        <f>IF(C67="x","x","")</f>
        <v/>
      </c>
      <c r="D68" s="234" t="str">
        <f>IF(D67="x","x","")</f>
        <v/>
      </c>
      <c r="E68" s="561" t="s">
        <v>4847</v>
      </c>
      <c r="F68" s="561" t="s">
        <v>4845</v>
      </c>
      <c r="G68" s="251" t="s">
        <v>1692</v>
      </c>
      <c r="H68" s="252" t="s">
        <v>222</v>
      </c>
      <c r="I68" s="251" t="str">
        <f t="shared" si="4"/>
        <v>AQ_CAPRESP_TouxHab3mois ; AQ_CAPRESP_TouxHab3mois_N</v>
      </c>
      <c r="J68" s="570" t="s">
        <v>131</v>
      </c>
      <c r="K68" s="209"/>
      <c r="L68" s="210"/>
      <c r="M68" s="209"/>
      <c r="N68" s="210"/>
      <c r="O68" s="209"/>
      <c r="P68" s="210"/>
      <c r="Q68" s="209"/>
      <c r="R68" s="210"/>
      <c r="S68" s="209"/>
      <c r="T68" s="210"/>
      <c r="U68" s="209"/>
      <c r="V68" s="210"/>
      <c r="W68" s="209">
        <v>37</v>
      </c>
    </row>
    <row r="69" spans="1:23" ht="22.5">
      <c r="A69" s="231"/>
      <c r="B69" s="243"/>
      <c r="C69" s="222"/>
      <c r="D69" s="222"/>
      <c r="E69" s="563" t="s">
        <v>4848</v>
      </c>
      <c r="F69" s="563" t="s">
        <v>4855</v>
      </c>
      <c r="G69" s="251" t="s">
        <v>1693</v>
      </c>
      <c r="H69" s="252" t="s">
        <v>222</v>
      </c>
      <c r="I69" s="251" t="str">
        <f t="shared" ref="I69:I106" si="5">IF(G69&lt;&gt;"",IF(H69&lt;&gt;"",G69&amp;" ; "&amp;IFERROR(IF(SEARCH(" ; ",G69)&gt;0,SUBSTITUTE(G69," ; ","_N ; ")&amp;"_N"),IFERROR(IF(SEARCH(" ;",G69)&gt;0,SUBSTITUTE(G69," ;","_N  ; ")&amp;"_N"),IFERROR(IF(SEARCH(";",G69)&gt;0,SUBSTITUTE(G69,";","_N  ; ")&amp;"_N"),G69&amp;"_N"))),G69),"")</f>
        <v>AQ_CAPRESP_CrachLev ; AQ_CAPRESP_CrachLev_N</v>
      </c>
      <c r="J69" s="570" t="s">
        <v>131</v>
      </c>
      <c r="K69" s="209"/>
      <c r="L69" s="210"/>
      <c r="M69" s="209"/>
      <c r="N69" s="210"/>
      <c r="O69" s="209"/>
      <c r="P69" s="210"/>
      <c r="Q69" s="209"/>
      <c r="R69" s="210"/>
      <c r="S69" s="209"/>
      <c r="T69" s="210"/>
      <c r="U69" s="209"/>
      <c r="V69" s="210"/>
      <c r="W69" s="209">
        <v>38</v>
      </c>
    </row>
    <row r="70" spans="1:23">
      <c r="A70" s="231"/>
      <c r="B70" s="243"/>
      <c r="C70" s="234" t="str">
        <f>IF(C69="x","x","")</f>
        <v/>
      </c>
      <c r="D70" s="234" t="str">
        <f>IF(D69="x","x","")</f>
        <v/>
      </c>
      <c r="E70" s="563" t="s">
        <v>4856</v>
      </c>
      <c r="F70" s="563" t="s">
        <v>4857</v>
      </c>
      <c r="G70" s="251" t="s">
        <v>1694</v>
      </c>
      <c r="H70" s="252" t="s">
        <v>222</v>
      </c>
      <c r="I70" s="251" t="str">
        <f t="shared" si="5"/>
        <v>AQ_CAPRESP_CrachLev3mois ; AQ_CAPRESP_CrachLev3mois_N</v>
      </c>
      <c r="J70" s="570" t="s">
        <v>131</v>
      </c>
      <c r="K70" s="209"/>
      <c r="L70" s="210"/>
      <c r="M70" s="209"/>
      <c r="N70" s="210"/>
      <c r="O70" s="209"/>
      <c r="P70" s="210"/>
      <c r="Q70" s="209"/>
      <c r="R70" s="210"/>
      <c r="S70" s="209"/>
      <c r="T70" s="210"/>
      <c r="U70" s="209"/>
      <c r="V70" s="210"/>
      <c r="W70" s="209">
        <v>38</v>
      </c>
    </row>
    <row r="71" spans="1:23" ht="22.5">
      <c r="A71" s="231"/>
      <c r="B71" s="243"/>
      <c r="C71" s="222"/>
      <c r="D71" s="222"/>
      <c r="E71" s="564" t="s">
        <v>4849</v>
      </c>
      <c r="F71" s="564" t="s">
        <v>4850</v>
      </c>
      <c r="G71" s="251" t="s">
        <v>1695</v>
      </c>
      <c r="H71" s="252" t="s">
        <v>222</v>
      </c>
      <c r="I71" s="251" t="str">
        <f t="shared" si="5"/>
        <v>AQ_CAPRESP_CrachHab ; AQ_CAPRESP_CrachHab_N</v>
      </c>
      <c r="J71" s="570" t="s">
        <v>131</v>
      </c>
      <c r="K71" s="209"/>
      <c r="L71" s="210"/>
      <c r="M71" s="209"/>
      <c r="N71" s="210"/>
      <c r="O71" s="209"/>
      <c r="P71" s="210"/>
      <c r="Q71" s="209"/>
      <c r="R71" s="210"/>
      <c r="S71" s="209"/>
      <c r="T71" s="210"/>
      <c r="U71" s="209"/>
      <c r="V71" s="210"/>
      <c r="W71" s="209">
        <v>39</v>
      </c>
    </row>
    <row r="72" spans="1:23">
      <c r="A72" s="231"/>
      <c r="B72" s="243"/>
      <c r="C72" s="234" t="str">
        <f>IF(C71="x","x","")</f>
        <v/>
      </c>
      <c r="D72" s="234" t="str">
        <f>IF(D71="x","x","")</f>
        <v/>
      </c>
      <c r="E72" s="563" t="s">
        <v>4858</v>
      </c>
      <c r="F72" s="563" t="s">
        <v>4859</v>
      </c>
      <c r="G72" s="251" t="s">
        <v>1696</v>
      </c>
      <c r="H72" s="252" t="s">
        <v>222</v>
      </c>
      <c r="I72" s="251" t="str">
        <f t="shared" si="5"/>
        <v>AQ_CAPRESP_CrachHab3mois ; AQ_CAPRESP_CrachHab3mois_N</v>
      </c>
      <c r="J72" s="570" t="s">
        <v>131</v>
      </c>
      <c r="K72" s="209"/>
      <c r="L72" s="210"/>
      <c r="M72" s="209"/>
      <c r="N72" s="210"/>
      <c r="O72" s="209"/>
      <c r="P72" s="210"/>
      <c r="Q72" s="209"/>
      <c r="R72" s="210"/>
      <c r="S72" s="209"/>
      <c r="T72" s="210"/>
      <c r="U72" s="209"/>
      <c r="V72" s="210"/>
      <c r="W72" s="209">
        <v>39</v>
      </c>
    </row>
    <row r="73" spans="1:23" ht="22.5">
      <c r="A73" s="231"/>
      <c r="B73" s="243"/>
      <c r="C73" s="222"/>
      <c r="D73" s="222"/>
      <c r="E73" s="564" t="s">
        <v>4851</v>
      </c>
      <c r="F73" s="564" t="s">
        <v>4860</v>
      </c>
      <c r="G73" s="251" t="s">
        <v>1697</v>
      </c>
      <c r="H73" s="252" t="s">
        <v>222</v>
      </c>
      <c r="I73" s="251" t="str">
        <f t="shared" si="5"/>
        <v>AQ_CAPRESP_EssoufMarVit ; AQ_CAPRESP_EssoufMarVit_N</v>
      </c>
      <c r="J73" s="570" t="s">
        <v>131</v>
      </c>
      <c r="K73" s="209"/>
      <c r="L73" s="210"/>
      <c r="M73" s="209"/>
      <c r="N73" s="210"/>
      <c r="O73" s="209"/>
      <c r="P73" s="210"/>
      <c r="Q73" s="209"/>
      <c r="R73" s="210"/>
      <c r="S73" s="209"/>
      <c r="T73" s="210"/>
      <c r="U73" s="209"/>
      <c r="V73" s="210"/>
      <c r="W73" s="209">
        <v>40</v>
      </c>
    </row>
    <row r="74" spans="1:23" ht="22.5">
      <c r="A74" s="231"/>
      <c r="B74" s="243"/>
      <c r="C74" s="212" t="str">
        <f>IF($C$73="x","x","")</f>
        <v/>
      </c>
      <c r="D74" s="212" t="str">
        <f>IF($D$73="x","x","")</f>
        <v/>
      </c>
      <c r="E74" s="563" t="s">
        <v>4852</v>
      </c>
      <c r="F74" s="563" t="s">
        <v>4861</v>
      </c>
      <c r="G74" s="251" t="s">
        <v>1698</v>
      </c>
      <c r="H74" s="252" t="s">
        <v>222</v>
      </c>
      <c r="I74" s="251" t="str">
        <f t="shared" si="5"/>
        <v>AQ_CAPRESP_EssoufMarVitAge ; AQ_CAPRESP_EssoufMarVitAge_N</v>
      </c>
      <c r="J74" s="570" t="s">
        <v>131</v>
      </c>
      <c r="K74" s="209"/>
      <c r="L74" s="210"/>
      <c r="M74" s="209"/>
      <c r="N74" s="210"/>
      <c r="O74" s="209"/>
      <c r="P74" s="210"/>
      <c r="Q74" s="209"/>
      <c r="R74" s="210"/>
      <c r="S74" s="209"/>
      <c r="T74" s="210"/>
      <c r="U74" s="209"/>
      <c r="V74" s="210"/>
      <c r="W74" s="209">
        <v>40</v>
      </c>
    </row>
    <row r="75" spans="1:23" ht="22.5">
      <c r="A75" s="231"/>
      <c r="B75" s="243"/>
      <c r="C75" s="212" t="str">
        <f>IF($C$73="x","x","")</f>
        <v/>
      </c>
      <c r="D75" s="212" t="str">
        <f>IF($D$73="x","x","")</f>
        <v/>
      </c>
      <c r="E75" s="565" t="s">
        <v>4862</v>
      </c>
      <c r="F75" s="563" t="s">
        <v>4863</v>
      </c>
      <c r="G75" s="251" t="s">
        <v>1699</v>
      </c>
      <c r="H75" s="252" t="s">
        <v>222</v>
      </c>
      <c r="I75" s="251" t="str">
        <f t="shared" si="5"/>
        <v>AQ_CAPRESP_EssoufMarVitArr ; AQ_CAPRESP_EssoufMarVitArr_N</v>
      </c>
      <c r="J75" s="570" t="s">
        <v>131</v>
      </c>
      <c r="K75" s="209"/>
      <c r="L75" s="210"/>
      <c r="M75" s="209"/>
      <c r="N75" s="210"/>
      <c r="O75" s="209"/>
      <c r="P75" s="210"/>
      <c r="Q75" s="209"/>
      <c r="R75" s="210"/>
      <c r="S75" s="209"/>
      <c r="T75" s="210"/>
      <c r="U75" s="209"/>
      <c r="V75" s="210"/>
      <c r="W75" s="209">
        <v>40</v>
      </c>
    </row>
    <row r="76" spans="1:23">
      <c r="A76" s="231"/>
      <c r="B76" s="243"/>
      <c r="C76" s="222"/>
      <c r="D76" s="222"/>
      <c r="E76" s="564" t="s">
        <v>4853</v>
      </c>
      <c r="F76" s="564" t="s">
        <v>4854</v>
      </c>
      <c r="G76" s="251" t="s">
        <v>1700</v>
      </c>
      <c r="H76" s="252" t="s">
        <v>222</v>
      </c>
      <c r="I76" s="251" t="str">
        <f t="shared" si="5"/>
        <v>AQ_CAPRESP_Etouf ; AQ_CAPRESP_Etouf_N</v>
      </c>
      <c r="J76" s="570" t="s">
        <v>131</v>
      </c>
      <c r="K76" s="209"/>
      <c r="L76" s="210"/>
      <c r="M76" s="209"/>
      <c r="N76" s="210"/>
      <c r="O76" s="209"/>
      <c r="P76" s="210"/>
      <c r="Q76" s="209"/>
      <c r="R76" s="210"/>
      <c r="S76" s="209"/>
      <c r="T76" s="210"/>
      <c r="U76" s="209"/>
      <c r="V76" s="210"/>
      <c r="W76" s="209">
        <v>41</v>
      </c>
    </row>
    <row r="77" spans="1:23">
      <c r="A77" s="231"/>
      <c r="B77" s="243"/>
      <c r="C77" s="222"/>
      <c r="D77" s="222"/>
      <c r="E77" s="566" t="s">
        <v>4864</v>
      </c>
      <c r="F77" s="566" t="s">
        <v>4865</v>
      </c>
      <c r="G77" s="251" t="s">
        <v>1701</v>
      </c>
      <c r="H77" s="252" t="s">
        <v>222</v>
      </c>
      <c r="I77" s="251" t="str">
        <f t="shared" si="5"/>
        <v>AQ_CAPRESP_Asthme ; AQ_CAPRESP_Asthme_N</v>
      </c>
      <c r="J77" s="570" t="s">
        <v>131</v>
      </c>
      <c r="K77" s="209"/>
      <c r="L77" s="210"/>
      <c r="M77" s="209"/>
      <c r="N77" s="210"/>
      <c r="O77" s="209"/>
      <c r="P77" s="210"/>
      <c r="Q77" s="209"/>
      <c r="R77" s="210"/>
      <c r="S77" s="209"/>
      <c r="T77" s="210"/>
      <c r="U77" s="209"/>
      <c r="V77" s="210"/>
      <c r="W77" s="209">
        <v>42</v>
      </c>
    </row>
    <row r="78" spans="1:23">
      <c r="A78" s="231" t="s">
        <v>1508</v>
      </c>
      <c r="B78" s="243" t="str">
        <f>IF(ISERROR(VLOOKUP(A78,TABLES!$A$2:$B$10,2,0)),"",VLOOKUP(A78,TABLES!$A$2:$B$10,2,0))</f>
        <v>□</v>
      </c>
      <c r="C78" s="211" t="str">
        <f>IF(OR(C79="x",C88="x"),"x","")</f>
        <v/>
      </c>
      <c r="D78" s="211" t="str">
        <f>IF(OR(D79="x",D88="x"),"x","")</f>
        <v/>
      </c>
      <c r="E78" s="177" t="s">
        <v>1170</v>
      </c>
      <c r="F78" s="178" t="s">
        <v>1171</v>
      </c>
      <c r="G78" s="251"/>
      <c r="H78" s="252"/>
      <c r="I78" s="251"/>
      <c r="J78" s="219"/>
      <c r="K78" s="209"/>
      <c r="L78" s="210"/>
      <c r="M78" s="209"/>
      <c r="N78" s="210"/>
      <c r="O78" s="209"/>
      <c r="P78" s="210"/>
      <c r="Q78" s="209"/>
      <c r="R78" s="210"/>
      <c r="S78" s="209"/>
      <c r="T78" s="210"/>
      <c r="U78" s="209"/>
      <c r="V78" s="210"/>
      <c r="W78" s="209"/>
    </row>
    <row r="79" spans="1:23">
      <c r="A79" s="231"/>
      <c r="B79" s="243"/>
      <c r="C79" s="212" t="str">
        <f>IF($C$77="x","x","")</f>
        <v/>
      </c>
      <c r="D79" s="212" t="str">
        <f>IF($D$77="x","x","")</f>
        <v/>
      </c>
      <c r="E79" s="567" t="s">
        <v>5113</v>
      </c>
      <c r="F79" s="568" t="s">
        <v>5114</v>
      </c>
      <c r="G79" s="251" t="s">
        <v>1702</v>
      </c>
      <c r="H79" s="252" t="s">
        <v>222</v>
      </c>
      <c r="I79" s="251" t="str">
        <f t="shared" si="5"/>
        <v>AQ_CAPRESP_AsthConfMed ; AQ_CAPRESP_AsthConfMed_N</v>
      </c>
      <c r="J79" s="570" t="s">
        <v>131</v>
      </c>
      <c r="K79" s="209"/>
      <c r="L79" s="210"/>
      <c r="M79" s="209"/>
      <c r="N79" s="210"/>
      <c r="O79" s="209"/>
      <c r="P79" s="210"/>
      <c r="Q79" s="209"/>
      <c r="R79" s="210"/>
      <c r="S79" s="209"/>
      <c r="T79" s="210"/>
      <c r="U79" s="209"/>
      <c r="V79" s="210"/>
      <c r="W79" s="209">
        <v>42</v>
      </c>
    </row>
    <row r="80" spans="1:23" ht="33.75">
      <c r="A80" s="231"/>
      <c r="B80" s="243"/>
      <c r="C80" s="212" t="str">
        <f>IF($C$77="x","x","")</f>
        <v/>
      </c>
      <c r="D80" s="212" t="str">
        <f>IF($D$77="x","x","")</f>
        <v/>
      </c>
      <c r="E80" s="567" t="s">
        <v>5115</v>
      </c>
      <c r="F80" s="569" t="s">
        <v>5112</v>
      </c>
      <c r="G80" s="251" t="s">
        <v>4866</v>
      </c>
      <c r="H80" s="252"/>
      <c r="I80" s="251" t="str">
        <f t="shared" si="5"/>
        <v>AQ_CAPRESP_AsthPremAge; AQ_CAPRESP_AsthPremAgeQuel</v>
      </c>
      <c r="J80" s="570" t="s">
        <v>131</v>
      </c>
      <c r="K80" s="209"/>
      <c r="L80" s="210"/>
      <c r="M80" s="209"/>
      <c r="N80" s="210"/>
      <c r="O80" s="209"/>
      <c r="P80" s="210"/>
      <c r="Q80" s="209"/>
      <c r="R80" s="210"/>
      <c r="S80" s="209"/>
      <c r="T80" s="210"/>
      <c r="U80" s="209"/>
      <c r="V80" s="210"/>
      <c r="W80" s="209">
        <v>42</v>
      </c>
    </row>
    <row r="81" spans="1:23">
      <c r="A81" s="231"/>
      <c r="B81" s="243"/>
      <c r="C81" s="212" t="str">
        <f>IF($C$77="x","x","")</f>
        <v/>
      </c>
      <c r="D81" s="212" t="str">
        <f>IF($D$77="x","x","")</f>
        <v/>
      </c>
      <c r="E81" s="567" t="s">
        <v>4869</v>
      </c>
      <c r="F81" s="569" t="s">
        <v>4870</v>
      </c>
      <c r="G81" s="251" t="s">
        <v>1705</v>
      </c>
      <c r="H81" s="252" t="s">
        <v>222</v>
      </c>
      <c r="I81" s="251" t="str">
        <f t="shared" si="5"/>
        <v>AQ_CAPRESP_Asth12m ; AQ_CAPRESP_Asth12m_N</v>
      </c>
      <c r="J81" s="570" t="s">
        <v>131</v>
      </c>
      <c r="K81" s="209"/>
      <c r="L81" s="210"/>
      <c r="M81" s="209"/>
      <c r="N81" s="210"/>
      <c r="O81" s="209"/>
      <c r="P81" s="210"/>
      <c r="Q81" s="209"/>
      <c r="R81" s="210"/>
      <c r="S81" s="209"/>
      <c r="T81" s="210"/>
      <c r="U81" s="209"/>
      <c r="V81" s="210"/>
      <c r="W81" s="209">
        <v>42</v>
      </c>
    </row>
    <row r="82" spans="1:23" ht="25.9" customHeight="1">
      <c r="A82" s="231"/>
      <c r="B82" s="243"/>
      <c r="C82" s="212" t="str">
        <f>IF($C$77="x","x","")</f>
        <v/>
      </c>
      <c r="D82" s="212" t="str">
        <f>IF($D$77="x","x","")</f>
        <v/>
      </c>
      <c r="E82" s="567" t="s">
        <v>4868</v>
      </c>
      <c r="F82" s="560" t="s">
        <v>4867</v>
      </c>
      <c r="G82" s="251" t="s">
        <v>1706</v>
      </c>
      <c r="H82" s="252" t="s">
        <v>222</v>
      </c>
      <c r="I82" s="251" t="str">
        <f t="shared" si="5"/>
        <v>AQ_CAPRESP_AsthMedoc ; AQ_CAPRESP_AsthMedoc_N</v>
      </c>
      <c r="J82" s="570" t="s">
        <v>131</v>
      </c>
      <c r="K82" s="209"/>
      <c r="L82" s="210"/>
      <c r="M82" s="209"/>
      <c r="N82" s="210"/>
      <c r="O82" s="209"/>
      <c r="P82" s="210"/>
      <c r="Q82" s="209"/>
      <c r="R82" s="210"/>
      <c r="S82" s="209"/>
      <c r="T82" s="210"/>
      <c r="U82" s="209"/>
      <c r="V82" s="210"/>
      <c r="W82" s="209">
        <v>42</v>
      </c>
    </row>
    <row r="83" spans="1:23" ht="33.75">
      <c r="A83" s="231"/>
      <c r="B83" s="243"/>
      <c r="C83" s="211" t="str">
        <f>IF(OR(C84="x",C94="x"),"x","")</f>
        <v/>
      </c>
      <c r="D83" s="211" t="str">
        <f>IF(OR(D84="x",D94="x"),"x","")</f>
        <v/>
      </c>
      <c r="E83" s="300" t="s">
        <v>5119</v>
      </c>
      <c r="F83" s="569" t="s">
        <v>5120</v>
      </c>
      <c r="G83" s="251"/>
      <c r="H83" s="183"/>
      <c r="I83" s="251"/>
      <c r="J83" s="570" t="s">
        <v>131</v>
      </c>
      <c r="K83" s="209"/>
      <c r="L83" s="210"/>
      <c r="M83" s="209"/>
      <c r="N83" s="210"/>
      <c r="O83" s="209"/>
      <c r="P83" s="210"/>
      <c r="Q83" s="209"/>
      <c r="R83" s="210"/>
      <c r="S83" s="209"/>
      <c r="T83" s="210"/>
      <c r="U83" s="209"/>
      <c r="V83" s="210"/>
      <c r="W83" s="209" t="s">
        <v>4657</v>
      </c>
    </row>
    <row r="84" spans="1:23" ht="33.75">
      <c r="A84" s="231"/>
      <c r="B84" s="243"/>
      <c r="C84" s="212" t="str">
        <f>IF(OR($C$76="x",$C$77="x"),"x","")</f>
        <v/>
      </c>
      <c r="D84" s="212" t="str">
        <f>IF(OR($D$76="x",$D$77="x"),"x","")</f>
        <v/>
      </c>
      <c r="E84" s="563" t="s">
        <v>3088</v>
      </c>
      <c r="F84" s="569" t="s">
        <v>3089</v>
      </c>
      <c r="G84" s="251" t="s">
        <v>2598</v>
      </c>
      <c r="H84" s="183"/>
      <c r="I84" s="251" t="str">
        <f t="shared" si="5"/>
        <v>AQ_CAPRESP_Asth4sGene</v>
      </c>
      <c r="J84" s="570" t="s">
        <v>131</v>
      </c>
      <c r="K84" s="209"/>
      <c r="L84" s="210"/>
      <c r="M84" s="209"/>
      <c r="N84" s="210"/>
      <c r="O84" s="209"/>
      <c r="P84" s="210"/>
      <c r="Q84" s="209"/>
      <c r="R84" s="210"/>
      <c r="S84" s="209"/>
      <c r="T84" s="210"/>
      <c r="U84" s="209"/>
      <c r="V84" s="210"/>
      <c r="W84" s="209" t="s">
        <v>4657</v>
      </c>
    </row>
    <row r="85" spans="1:23" ht="22.5">
      <c r="A85" s="231"/>
      <c r="B85" s="243"/>
      <c r="C85" s="212" t="str">
        <f>IF(OR($C$76="x",$C$77="x"),"x","")</f>
        <v/>
      </c>
      <c r="D85" s="212" t="str">
        <f>IF(OR($D$76="x",$D$77="x"),"x","")</f>
        <v/>
      </c>
      <c r="E85" s="563" t="s">
        <v>3090</v>
      </c>
      <c r="F85" s="569" t="s">
        <v>3091</v>
      </c>
      <c r="G85" s="251" t="s">
        <v>2599</v>
      </c>
      <c r="H85" s="183"/>
      <c r="I85" s="251" t="str">
        <f t="shared" si="5"/>
        <v>AQ_CAPRESP_Asth4sEssouf</v>
      </c>
      <c r="J85" s="570" t="s">
        <v>131</v>
      </c>
      <c r="K85" s="209"/>
      <c r="L85" s="210"/>
      <c r="M85" s="209"/>
      <c r="N85" s="210"/>
      <c r="O85" s="209"/>
      <c r="P85" s="210"/>
      <c r="Q85" s="209"/>
      <c r="R85" s="210"/>
      <c r="S85" s="209"/>
      <c r="T85" s="210"/>
      <c r="U85" s="209"/>
      <c r="V85" s="210"/>
      <c r="W85" s="209" t="s">
        <v>4657</v>
      </c>
    </row>
    <row r="86" spans="1:23" ht="33.75">
      <c r="A86" s="231"/>
      <c r="B86" s="243"/>
      <c r="C86" s="212" t="str">
        <f>IF(OR($C$76="x",$C$77="x"),"x","")</f>
        <v/>
      </c>
      <c r="D86" s="212" t="str">
        <f>IF(OR($D$76="x",$D$77="x"),"x","")</f>
        <v/>
      </c>
      <c r="E86" s="563" t="s">
        <v>5021</v>
      </c>
      <c r="F86" s="569" t="s">
        <v>3093</v>
      </c>
      <c r="G86" s="251" t="s">
        <v>2600</v>
      </c>
      <c r="H86" s="183"/>
      <c r="I86" s="251" t="str">
        <f t="shared" si="5"/>
        <v>AQ_CAPRESP_Asth4sReveil</v>
      </c>
      <c r="J86" s="570" t="s">
        <v>131</v>
      </c>
      <c r="K86" s="209"/>
      <c r="L86" s="210"/>
      <c r="M86" s="209"/>
      <c r="N86" s="210"/>
      <c r="O86" s="209"/>
      <c r="P86" s="210"/>
      <c r="Q86" s="209"/>
      <c r="R86" s="210"/>
      <c r="S86" s="209"/>
      <c r="T86" s="210"/>
      <c r="U86" s="209"/>
      <c r="V86" s="210"/>
      <c r="W86" s="209" t="s">
        <v>4657</v>
      </c>
    </row>
    <row r="87" spans="1:23" ht="33.75">
      <c r="A87" s="231"/>
      <c r="B87" s="243"/>
      <c r="C87" s="212" t="str">
        <f>IF(OR($C$76="x",$C$77="x"),"x","")</f>
        <v/>
      </c>
      <c r="D87" s="212" t="str">
        <f>IF(OR($D$76="x",$D$77="x"),"x","")</f>
        <v/>
      </c>
      <c r="E87" s="563" t="s">
        <v>3094</v>
      </c>
      <c r="F87" s="569" t="s">
        <v>3095</v>
      </c>
      <c r="G87" s="251" t="s">
        <v>2601</v>
      </c>
      <c r="H87" s="183"/>
      <c r="I87" s="251" t="str">
        <f t="shared" si="5"/>
        <v>AQ_CAPRESP_Asth4sInhal</v>
      </c>
      <c r="J87" s="570" t="s">
        <v>131</v>
      </c>
      <c r="K87" s="209"/>
      <c r="L87" s="210"/>
      <c r="M87" s="209"/>
      <c r="N87" s="210"/>
      <c r="O87" s="209"/>
      <c r="P87" s="210"/>
      <c r="Q87" s="209"/>
      <c r="R87" s="210"/>
      <c r="S87" s="209"/>
      <c r="T87" s="210"/>
      <c r="U87" s="209"/>
      <c r="V87" s="210"/>
      <c r="W87" s="209" t="s">
        <v>4657</v>
      </c>
    </row>
    <row r="88" spans="1:23" ht="33.75">
      <c r="A88" s="231"/>
      <c r="B88" s="243"/>
      <c r="C88" s="212" t="str">
        <f>IF(OR($C$76="x",$C$77="x"),"x","")</f>
        <v/>
      </c>
      <c r="D88" s="212" t="str">
        <f>IF(OR($D$76="x",$D$77="x"),"x","")</f>
        <v/>
      </c>
      <c r="E88" s="563" t="s">
        <v>3096</v>
      </c>
      <c r="F88" s="569" t="s">
        <v>3097</v>
      </c>
      <c r="G88" s="251" t="s">
        <v>2602</v>
      </c>
      <c r="H88" s="183"/>
      <c r="I88" s="251" t="str">
        <f t="shared" si="5"/>
        <v>AQ_CAPRESP_Asth4sEval</v>
      </c>
      <c r="J88" s="570" t="s">
        <v>131</v>
      </c>
      <c r="K88" s="209"/>
      <c r="L88" s="210"/>
      <c r="M88" s="209"/>
      <c r="N88" s="210"/>
      <c r="O88" s="209"/>
      <c r="P88" s="210"/>
      <c r="Q88" s="209"/>
      <c r="R88" s="210"/>
      <c r="S88" s="209"/>
      <c r="T88" s="210"/>
      <c r="U88" s="209"/>
      <c r="V88" s="210"/>
      <c r="W88" s="209" t="s">
        <v>4657</v>
      </c>
    </row>
    <row r="89" spans="1:23" ht="22.5">
      <c r="A89" s="231"/>
      <c r="B89" s="243"/>
      <c r="C89" s="32" t="str">
        <f>IF(OR(C90="x",C91="x",C92="x"),"x","Sélection ci-dessous")</f>
        <v>Sélection ci-dessous</v>
      </c>
      <c r="D89" s="32" t="str">
        <f>IF(OR(D90="x",D91="x",D92="x"),"x","Sélection ci-dessous")</f>
        <v>Sélection ci-dessous</v>
      </c>
      <c r="E89" s="566" t="s">
        <v>3111</v>
      </c>
      <c r="F89" s="566" t="s">
        <v>3107</v>
      </c>
      <c r="G89" s="251"/>
      <c r="H89" s="183"/>
      <c r="I89" s="251" t="str">
        <f t="shared" si="5"/>
        <v/>
      </c>
      <c r="J89" s="570" t="s">
        <v>131</v>
      </c>
      <c r="K89" s="209"/>
      <c r="L89" s="210"/>
      <c r="M89" s="209"/>
      <c r="N89" s="210"/>
      <c r="O89" s="209"/>
      <c r="P89" s="210"/>
      <c r="Q89" s="209"/>
      <c r="R89" s="210"/>
      <c r="S89" s="209"/>
      <c r="T89" s="210"/>
      <c r="U89" s="209"/>
      <c r="V89" s="210"/>
      <c r="W89" s="209">
        <v>43</v>
      </c>
    </row>
    <row r="90" spans="1:23">
      <c r="A90" s="231"/>
      <c r="B90" s="243"/>
      <c r="C90" s="222"/>
      <c r="D90" s="222"/>
      <c r="E90" s="563" t="s">
        <v>3110</v>
      </c>
      <c r="F90" s="563" t="s">
        <v>3134</v>
      </c>
      <c r="G90" s="251" t="s">
        <v>3106</v>
      </c>
      <c r="H90" s="183"/>
      <c r="I90" s="251" t="str">
        <f t="shared" si="5"/>
        <v>AQ_CAPRESP_Bronchite</v>
      </c>
      <c r="J90" s="570" t="s">
        <v>131</v>
      </c>
      <c r="K90" s="209"/>
      <c r="L90" s="210"/>
      <c r="M90" s="209"/>
      <c r="N90" s="210"/>
      <c r="O90" s="209"/>
      <c r="P90" s="210"/>
      <c r="Q90" s="209"/>
      <c r="R90" s="210"/>
      <c r="S90" s="209"/>
      <c r="T90" s="210"/>
      <c r="U90" s="209"/>
      <c r="V90" s="210"/>
      <c r="W90" s="209">
        <v>43</v>
      </c>
    </row>
    <row r="91" spans="1:23">
      <c r="A91" s="231"/>
      <c r="B91" s="243"/>
      <c r="C91" s="222"/>
      <c r="D91" s="222"/>
      <c r="E91" s="563" t="s">
        <v>3109</v>
      </c>
      <c r="F91" s="563" t="s">
        <v>3135</v>
      </c>
      <c r="G91" s="251" t="s">
        <v>3105</v>
      </c>
      <c r="H91" s="183"/>
      <c r="I91" s="251" t="str">
        <f t="shared" si="5"/>
        <v>AQ_CAPRESP_Emphyseme</v>
      </c>
      <c r="J91" s="570" t="s">
        <v>131</v>
      </c>
      <c r="K91" s="209"/>
      <c r="L91" s="210"/>
      <c r="M91" s="209"/>
      <c r="N91" s="210"/>
      <c r="O91" s="209"/>
      <c r="P91" s="210"/>
      <c r="Q91" s="209"/>
      <c r="R91" s="210"/>
      <c r="S91" s="209"/>
      <c r="T91" s="210"/>
      <c r="U91" s="209"/>
      <c r="V91" s="210"/>
      <c r="W91" s="209">
        <v>43</v>
      </c>
    </row>
    <row r="92" spans="1:23">
      <c r="A92" s="231"/>
      <c r="B92" s="243"/>
      <c r="C92" s="222"/>
      <c r="D92" s="222"/>
      <c r="E92" s="563" t="s">
        <v>3108</v>
      </c>
      <c r="F92" s="563" t="s">
        <v>3136</v>
      </c>
      <c r="G92" s="251" t="s">
        <v>3104</v>
      </c>
      <c r="H92" s="183"/>
      <c r="I92" s="251" t="str">
        <f t="shared" si="5"/>
        <v>AQ_CAPRESP_BPCO</v>
      </c>
      <c r="J92" s="570" t="s">
        <v>131</v>
      </c>
      <c r="K92" s="209"/>
      <c r="L92" s="210"/>
      <c r="M92" s="209"/>
      <c r="N92" s="210"/>
      <c r="O92" s="209"/>
      <c r="P92" s="210"/>
      <c r="Q92" s="209"/>
      <c r="R92" s="210"/>
      <c r="S92" s="209"/>
      <c r="T92" s="210"/>
      <c r="U92" s="209"/>
      <c r="V92" s="210"/>
      <c r="W92" s="209">
        <v>43</v>
      </c>
    </row>
    <row r="93" spans="1:23" ht="56.25">
      <c r="A93" s="231"/>
      <c r="B93" s="243"/>
      <c r="C93" s="211" t="str">
        <f>IF(OR(C94="x",C104="x"),"x","")</f>
        <v/>
      </c>
      <c r="D93" s="211" t="str">
        <f>IF(OR(D94="x",D104="x"),"x","")</f>
        <v/>
      </c>
      <c r="E93" s="300" t="s">
        <v>5116</v>
      </c>
      <c r="F93" s="569" t="s">
        <v>5117</v>
      </c>
      <c r="G93" s="251"/>
      <c r="H93" s="183"/>
      <c r="I93" s="251"/>
      <c r="J93" s="570" t="s">
        <v>131</v>
      </c>
      <c r="K93" s="209"/>
      <c r="L93" s="210"/>
      <c r="M93" s="209"/>
      <c r="N93" s="210"/>
      <c r="O93" s="209"/>
      <c r="P93" s="210"/>
      <c r="Q93" s="209"/>
      <c r="R93" s="210"/>
      <c r="S93" s="209"/>
      <c r="T93" s="210"/>
      <c r="U93" s="209"/>
      <c r="V93" s="210"/>
      <c r="W93" s="209" t="s">
        <v>4657</v>
      </c>
    </row>
    <row r="94" spans="1:23" ht="22.5">
      <c r="A94" s="231"/>
      <c r="B94" s="243"/>
      <c r="C94" s="212" t="str">
        <f t="shared" ref="C94:C106" si="6">IF(OR($C$65="x",$C$67="x",$C$69="x",$C$71="x",$C$89="x"),"x","")</f>
        <v/>
      </c>
      <c r="D94" s="212" t="str">
        <f t="shared" ref="D94:D106" si="7">IF(OR($D$65="x",$D$67="x",$D$69="x",$D$71="x",$D$89="x"),"x","")</f>
        <v/>
      </c>
      <c r="E94" s="566" t="s">
        <v>3149</v>
      </c>
      <c r="F94" s="566" t="s">
        <v>3150</v>
      </c>
      <c r="G94" s="562"/>
      <c r="H94" s="183"/>
      <c r="I94" s="251"/>
      <c r="J94" s="570"/>
      <c r="K94" s="209"/>
      <c r="L94" s="210"/>
      <c r="M94" s="209"/>
      <c r="N94" s="210"/>
      <c r="O94" s="209"/>
      <c r="P94" s="210"/>
      <c r="Q94" s="209"/>
      <c r="R94" s="210"/>
      <c r="S94" s="209"/>
      <c r="T94" s="210"/>
      <c r="U94" s="209"/>
      <c r="V94" s="210"/>
      <c r="W94" s="209" t="s">
        <v>4657</v>
      </c>
    </row>
    <row r="95" spans="1:23">
      <c r="A95" s="231"/>
      <c r="B95" s="243"/>
      <c r="C95" s="212" t="str">
        <f t="shared" si="6"/>
        <v/>
      </c>
      <c r="D95" s="212" t="str">
        <f t="shared" si="7"/>
        <v/>
      </c>
      <c r="E95" s="563" t="s">
        <v>1728</v>
      </c>
      <c r="F95" s="566" t="s">
        <v>2586</v>
      </c>
      <c r="G95" s="251" t="s">
        <v>2603</v>
      </c>
      <c r="H95" s="183"/>
      <c r="I95" s="251" t="str">
        <f t="shared" si="5"/>
        <v>AQ_CAPRESP_SentiEssoufR</v>
      </c>
      <c r="J95" s="570" t="s">
        <v>131</v>
      </c>
      <c r="K95" s="209"/>
      <c r="L95" s="210"/>
      <c r="M95" s="209"/>
      <c r="N95" s="210"/>
      <c r="O95" s="209"/>
      <c r="P95" s="210"/>
      <c r="Q95" s="209"/>
      <c r="R95" s="210"/>
      <c r="S95" s="209"/>
      <c r="T95" s="210"/>
      <c r="U95" s="209"/>
      <c r="V95" s="210"/>
      <c r="W95" s="209" t="s">
        <v>4657</v>
      </c>
    </row>
    <row r="96" spans="1:23">
      <c r="A96" s="231"/>
      <c r="B96" s="243"/>
      <c r="C96" s="212" t="str">
        <f t="shared" si="6"/>
        <v/>
      </c>
      <c r="D96" s="212" t="str">
        <f t="shared" si="7"/>
        <v/>
      </c>
      <c r="E96" s="563" t="s">
        <v>1729</v>
      </c>
      <c r="F96" s="563" t="s">
        <v>2587</v>
      </c>
      <c r="G96" s="251" t="s">
        <v>2604</v>
      </c>
      <c r="H96" s="183"/>
      <c r="I96" s="251" t="str">
        <f t="shared" si="5"/>
        <v>AQ_CAPRESP_SentiEssoufE</v>
      </c>
      <c r="J96" s="570" t="s">
        <v>131</v>
      </c>
      <c r="K96" s="209"/>
      <c r="L96" s="210"/>
      <c r="M96" s="209"/>
      <c r="N96" s="210"/>
      <c r="O96" s="209"/>
      <c r="P96" s="210"/>
      <c r="Q96" s="209"/>
      <c r="R96" s="210"/>
      <c r="S96" s="209"/>
      <c r="T96" s="210"/>
      <c r="U96" s="209"/>
      <c r="V96" s="210"/>
      <c r="W96" s="209" t="s">
        <v>4657</v>
      </c>
    </row>
    <row r="97" spans="1:23">
      <c r="A97" s="231"/>
      <c r="B97" s="243"/>
      <c r="C97" s="212" t="str">
        <f t="shared" si="6"/>
        <v/>
      </c>
      <c r="D97" s="212" t="str">
        <f t="shared" si="7"/>
        <v/>
      </c>
      <c r="E97" s="563" t="s">
        <v>1730</v>
      </c>
      <c r="F97" s="563" t="s">
        <v>2588</v>
      </c>
      <c r="G97" s="251" t="s">
        <v>2605</v>
      </c>
      <c r="H97" s="183"/>
      <c r="I97" s="251" t="str">
        <f t="shared" si="5"/>
        <v>AQ_CAPRESP_SentiInquiet</v>
      </c>
      <c r="J97" s="570" t="s">
        <v>131</v>
      </c>
      <c r="K97" s="209"/>
      <c r="L97" s="210"/>
      <c r="M97" s="209"/>
      <c r="N97" s="210"/>
      <c r="O97" s="209"/>
      <c r="P97" s="210"/>
      <c r="Q97" s="209"/>
      <c r="R97" s="210"/>
      <c r="S97" s="209"/>
      <c r="T97" s="210"/>
      <c r="U97" s="209"/>
      <c r="V97" s="210"/>
      <c r="W97" s="209" t="s">
        <v>4657</v>
      </c>
    </row>
    <row r="98" spans="1:23">
      <c r="A98" s="231"/>
      <c r="B98" s="243"/>
      <c r="C98" s="212" t="str">
        <f t="shared" si="6"/>
        <v/>
      </c>
      <c r="D98" s="212" t="str">
        <f t="shared" si="7"/>
        <v/>
      </c>
      <c r="E98" s="563" t="s">
        <v>1731</v>
      </c>
      <c r="F98" s="563" t="s">
        <v>2589</v>
      </c>
      <c r="G98" s="251" t="s">
        <v>2606</v>
      </c>
      <c r="H98" s="183"/>
      <c r="I98" s="251" t="str">
        <f t="shared" si="5"/>
        <v>AQ_CAPRESP_SentiDeprime</v>
      </c>
      <c r="J98" s="570" t="s">
        <v>131</v>
      </c>
      <c r="K98" s="209"/>
      <c r="L98" s="210"/>
      <c r="M98" s="209"/>
      <c r="N98" s="210"/>
      <c r="O98" s="209"/>
      <c r="P98" s="210"/>
      <c r="Q98" s="209"/>
      <c r="R98" s="210"/>
      <c r="S98" s="209"/>
      <c r="T98" s="210"/>
      <c r="U98" s="209"/>
      <c r="V98" s="210"/>
      <c r="W98" s="209" t="s">
        <v>4657</v>
      </c>
    </row>
    <row r="99" spans="1:23" ht="22.5">
      <c r="A99" s="231"/>
      <c r="B99" s="243"/>
      <c r="C99" s="212" t="str">
        <f t="shared" si="6"/>
        <v/>
      </c>
      <c r="D99" s="212" t="str">
        <f t="shared" si="7"/>
        <v/>
      </c>
      <c r="E99" s="566" t="s">
        <v>3151</v>
      </c>
      <c r="F99" s="566" t="s">
        <v>3152</v>
      </c>
      <c r="G99" s="251"/>
      <c r="H99" s="183"/>
      <c r="I99" s="251"/>
      <c r="J99" s="570"/>
      <c r="K99" s="209"/>
      <c r="L99" s="210"/>
      <c r="M99" s="209"/>
      <c r="N99" s="210"/>
      <c r="O99" s="209"/>
      <c r="P99" s="210"/>
      <c r="Q99" s="209"/>
      <c r="R99" s="210"/>
      <c r="S99" s="209"/>
      <c r="T99" s="210"/>
      <c r="U99" s="209"/>
      <c r="V99" s="210"/>
      <c r="W99" s="209" t="s">
        <v>4657</v>
      </c>
    </row>
    <row r="100" spans="1:23">
      <c r="A100" s="231"/>
      <c r="B100" s="243"/>
      <c r="C100" s="212" t="str">
        <f t="shared" si="6"/>
        <v/>
      </c>
      <c r="D100" s="212" t="str">
        <f t="shared" si="7"/>
        <v/>
      </c>
      <c r="E100" s="563" t="s">
        <v>1735</v>
      </c>
      <c r="F100" s="563" t="s">
        <v>2590</v>
      </c>
      <c r="G100" s="251" t="s">
        <v>2607</v>
      </c>
      <c r="H100" s="183"/>
      <c r="I100" s="251" t="str">
        <f t="shared" si="5"/>
        <v>AQ_CAPRESP_Tousse</v>
      </c>
      <c r="J100" s="570" t="s">
        <v>131</v>
      </c>
      <c r="K100" s="209"/>
      <c r="L100" s="210"/>
      <c r="M100" s="209"/>
      <c r="N100" s="210"/>
      <c r="O100" s="209"/>
      <c r="P100" s="210"/>
      <c r="Q100" s="209"/>
      <c r="R100" s="210"/>
      <c r="S100" s="209"/>
      <c r="T100" s="210"/>
      <c r="U100" s="209"/>
      <c r="V100" s="210"/>
      <c r="W100" s="209" t="s">
        <v>4657</v>
      </c>
    </row>
    <row r="101" spans="1:23">
      <c r="A101" s="231"/>
      <c r="B101" s="243"/>
      <c r="C101" s="212" t="str">
        <f t="shared" si="6"/>
        <v/>
      </c>
      <c r="D101" s="212" t="str">
        <f t="shared" si="7"/>
        <v/>
      </c>
      <c r="E101" s="563" t="s">
        <v>1736</v>
      </c>
      <c r="F101" s="563" t="s">
        <v>2591</v>
      </c>
      <c r="G101" s="251" t="s">
        <v>2608</v>
      </c>
      <c r="H101" s="183"/>
      <c r="I101" s="251" t="str">
        <f t="shared" si="5"/>
        <v>AQ_CAPRESP_Glaire</v>
      </c>
      <c r="J101" s="570" t="s">
        <v>131</v>
      </c>
      <c r="K101" s="209"/>
      <c r="L101" s="210"/>
      <c r="M101" s="209"/>
      <c r="N101" s="210"/>
      <c r="O101" s="209"/>
      <c r="P101" s="210"/>
      <c r="Q101" s="209"/>
      <c r="R101" s="210"/>
      <c r="S101" s="209"/>
      <c r="T101" s="210"/>
      <c r="U101" s="209"/>
      <c r="V101" s="210"/>
      <c r="W101" s="209" t="s">
        <v>4657</v>
      </c>
    </row>
    <row r="102" spans="1:23" ht="45">
      <c r="A102" s="231"/>
      <c r="B102" s="243"/>
      <c r="C102" s="212" t="str">
        <f t="shared" si="6"/>
        <v/>
      </c>
      <c r="D102" s="212" t="str">
        <f t="shared" si="7"/>
        <v/>
      </c>
      <c r="E102" s="566" t="s">
        <v>3153</v>
      </c>
      <c r="F102" s="566" t="s">
        <v>3154</v>
      </c>
      <c r="G102" s="251"/>
      <c r="H102" s="183"/>
      <c r="I102" s="251"/>
      <c r="J102" s="570"/>
      <c r="K102" s="209"/>
      <c r="L102" s="210"/>
      <c r="M102" s="209"/>
      <c r="N102" s="210"/>
      <c r="O102" s="209"/>
      <c r="P102" s="210"/>
      <c r="Q102" s="209"/>
      <c r="R102" s="210"/>
      <c r="S102" s="209"/>
      <c r="T102" s="210"/>
      <c r="U102" s="209"/>
      <c r="V102" s="210"/>
      <c r="W102" s="209" t="s">
        <v>4657</v>
      </c>
    </row>
    <row r="103" spans="1:23">
      <c r="A103" s="231"/>
      <c r="B103" s="243"/>
      <c r="C103" s="212" t="str">
        <f t="shared" si="6"/>
        <v/>
      </c>
      <c r="D103" s="212" t="str">
        <f t="shared" si="7"/>
        <v/>
      </c>
      <c r="E103" s="563" t="s">
        <v>1732</v>
      </c>
      <c r="F103" s="566" t="s">
        <v>2592</v>
      </c>
      <c r="G103" s="251" t="s">
        <v>2609</v>
      </c>
      <c r="H103" s="183"/>
      <c r="I103" s="251" t="str">
        <f t="shared" si="5"/>
        <v>AQ_CAPRESP_LimitEffIntense</v>
      </c>
      <c r="J103" s="570" t="s">
        <v>131</v>
      </c>
      <c r="K103" s="209"/>
      <c r="L103" s="210"/>
      <c r="M103" s="209"/>
      <c r="N103" s="210"/>
      <c r="O103" s="209"/>
      <c r="P103" s="210"/>
      <c r="Q103" s="209"/>
      <c r="R103" s="210"/>
      <c r="S103" s="209"/>
      <c r="T103" s="210"/>
      <c r="U103" s="209"/>
      <c r="V103" s="210"/>
      <c r="W103" s="209" t="s">
        <v>4657</v>
      </c>
    </row>
    <row r="104" spans="1:23">
      <c r="A104" s="231"/>
      <c r="B104" s="243"/>
      <c r="C104" s="212" t="str">
        <f t="shared" si="6"/>
        <v/>
      </c>
      <c r="D104" s="212" t="str">
        <f t="shared" si="7"/>
        <v/>
      </c>
      <c r="E104" s="563" t="s">
        <v>3311</v>
      </c>
      <c r="F104" s="566" t="s">
        <v>2593</v>
      </c>
      <c r="G104" s="251" t="s">
        <v>2610</v>
      </c>
      <c r="H104" s="183"/>
      <c r="I104" s="251" t="str">
        <f t="shared" si="5"/>
        <v>AQ_CAPRESP_LimitEffModere</v>
      </c>
      <c r="J104" s="570" t="s">
        <v>131</v>
      </c>
      <c r="K104" s="209"/>
      <c r="L104" s="210"/>
      <c r="M104" s="209"/>
      <c r="N104" s="210"/>
      <c r="O104" s="209"/>
      <c r="P104" s="210"/>
      <c r="Q104" s="209"/>
      <c r="R104" s="210"/>
      <c r="S104" s="209"/>
      <c r="T104" s="210"/>
      <c r="U104" s="209"/>
      <c r="V104" s="210"/>
      <c r="W104" s="209" t="s">
        <v>4657</v>
      </c>
    </row>
    <row r="105" spans="1:23">
      <c r="A105" s="231"/>
      <c r="B105" s="243"/>
      <c r="C105" s="212" t="str">
        <f t="shared" si="6"/>
        <v/>
      </c>
      <c r="D105" s="212" t="str">
        <f t="shared" si="7"/>
        <v/>
      </c>
      <c r="E105" s="563" t="s">
        <v>1733</v>
      </c>
      <c r="F105" s="566" t="s">
        <v>2594</v>
      </c>
      <c r="G105" s="251" t="s">
        <v>2611</v>
      </c>
      <c r="H105" s="183"/>
      <c r="I105" s="251" t="str">
        <f t="shared" si="5"/>
        <v>AQ_CAPRESP_LimitActSeul</v>
      </c>
      <c r="J105" s="570" t="s">
        <v>131</v>
      </c>
      <c r="K105" s="209"/>
      <c r="L105" s="210"/>
      <c r="M105" s="209"/>
      <c r="N105" s="210"/>
      <c r="O105" s="209"/>
      <c r="P105" s="210"/>
      <c r="Q105" s="209"/>
      <c r="R105" s="210"/>
      <c r="S105" s="209"/>
      <c r="T105" s="210"/>
      <c r="U105" s="209"/>
      <c r="V105" s="210"/>
      <c r="W105" s="209" t="s">
        <v>4657</v>
      </c>
    </row>
    <row r="106" spans="1:23">
      <c r="A106" s="231"/>
      <c r="B106" s="243"/>
      <c r="C106" s="212" t="str">
        <f t="shared" si="6"/>
        <v/>
      </c>
      <c r="D106" s="212" t="str">
        <f t="shared" si="7"/>
        <v/>
      </c>
      <c r="E106" s="563" t="s">
        <v>1734</v>
      </c>
      <c r="F106" s="566" t="s">
        <v>2595</v>
      </c>
      <c r="G106" s="251" t="s">
        <v>2612</v>
      </c>
      <c r="H106" s="183"/>
      <c r="I106" s="251" t="str">
        <f t="shared" si="5"/>
        <v>AQ_CAPRESP_LimitActAutres</v>
      </c>
      <c r="J106" s="570" t="s">
        <v>131</v>
      </c>
      <c r="K106" s="209"/>
      <c r="L106" s="210"/>
      <c r="M106" s="209"/>
      <c r="N106" s="210"/>
      <c r="O106" s="209"/>
      <c r="P106" s="210"/>
      <c r="Q106" s="209"/>
      <c r="R106" s="210"/>
      <c r="S106" s="209"/>
      <c r="T106" s="210"/>
      <c r="U106" s="209"/>
      <c r="V106" s="210"/>
      <c r="W106" s="209" t="s">
        <v>4657</v>
      </c>
    </row>
    <row r="107" spans="1:23">
      <c r="A107" s="231" t="s">
        <v>1505</v>
      </c>
      <c r="B107" s="243" t="str">
        <f>IF(ISERROR(VLOOKUP(A107,TABLES!$A$2:$B$10,2,0)),"",VLOOKUP(A107,TABLES!$A$2:$B$10,2,0))</f>
        <v>■</v>
      </c>
      <c r="C107" s="222"/>
      <c r="D107" s="222"/>
      <c r="E107" s="273" t="s">
        <v>5026</v>
      </c>
      <c r="F107" s="267" t="s">
        <v>1547</v>
      </c>
      <c r="G107" s="251" t="s">
        <v>134</v>
      </c>
      <c r="H107" s="252" t="s">
        <v>664</v>
      </c>
      <c r="I107" s="251" t="str">
        <f t="shared" si="3"/>
        <v>AQ_CAPRESP_AllergNasal ; AQ_CAPRESP_AllergNasal_N</v>
      </c>
      <c r="J107" s="219" t="s">
        <v>131</v>
      </c>
      <c r="K107" s="209"/>
      <c r="L107" s="210"/>
      <c r="M107" s="209">
        <v>22</v>
      </c>
      <c r="N107" s="210"/>
      <c r="O107" s="209"/>
      <c r="P107" s="210"/>
      <c r="Q107" s="209"/>
      <c r="R107" s="210"/>
      <c r="S107" s="209"/>
      <c r="T107" s="210"/>
      <c r="U107" s="209"/>
      <c r="V107" s="210"/>
      <c r="W107" s="209">
        <v>44</v>
      </c>
    </row>
    <row r="108" spans="1:23">
      <c r="A108" s="231" t="s">
        <v>1508</v>
      </c>
      <c r="B108" s="243" t="str">
        <f>IF(ISERROR(VLOOKUP(A108,TABLES!$A$2:$B$10,2,0)),"",VLOOKUP(A108,TABLES!$A$2:$B$10,2,0))</f>
        <v>□</v>
      </c>
      <c r="C108" s="212" t="str">
        <f>IF($C$107="x","x","")</f>
        <v/>
      </c>
      <c r="D108" s="212" t="str">
        <f>IF($D$107="x","x","")</f>
        <v/>
      </c>
      <c r="E108" s="176" t="s">
        <v>3228</v>
      </c>
      <c r="F108" s="176" t="s">
        <v>3270</v>
      </c>
      <c r="G108" s="251" t="s">
        <v>440</v>
      </c>
      <c r="H108" s="252" t="s">
        <v>664</v>
      </c>
      <c r="I108" s="251" t="str">
        <f>IF(G108&lt;&gt;"",IF(H108&lt;&gt;"",G108&amp;" ; "&amp;IFERROR(IF(SEARCH(" ; ",G108)&gt;0,SUBSTITUTE(G108," ; ","_N ; ")&amp;"_N"),IFERROR(IF(SEARCH(" ;",G108)&gt;0,SUBSTITUTE(G108," ;","_N  ; ")&amp;"_N"),IFERROR(IF(SEARCH(";",G108)&gt;0,SUBSTITUTE(G108,";","_N  ; ")&amp;"_N"),G108&amp;"_N"))),G108),"")</f>
        <v>AQ_CAPRESP_AllergNasalAn ; AQ_CAPRESP_AllergNasalAn_N</v>
      </c>
      <c r="J108" s="219" t="s">
        <v>131</v>
      </c>
      <c r="K108" s="209"/>
      <c r="L108" s="210"/>
      <c r="M108" s="209">
        <v>22</v>
      </c>
      <c r="N108" s="210"/>
      <c r="O108" s="209"/>
      <c r="P108" s="210"/>
      <c r="Q108" s="209"/>
      <c r="R108" s="210"/>
      <c r="S108" s="209"/>
      <c r="T108" s="210"/>
      <c r="U108" s="209"/>
      <c r="V108" s="210"/>
      <c r="W108" s="209"/>
    </row>
    <row r="109" spans="1:23">
      <c r="A109" s="231"/>
      <c r="B109" s="243"/>
      <c r="C109" s="212" t="str">
        <f>IF($C$107="x","x","")</f>
        <v/>
      </c>
      <c r="D109" s="212" t="str">
        <f>IF($D$107="x","x","")</f>
        <v/>
      </c>
      <c r="E109" s="566" t="s">
        <v>4871</v>
      </c>
      <c r="F109" s="566" t="s">
        <v>4932</v>
      </c>
      <c r="G109" s="251" t="s">
        <v>4872</v>
      </c>
      <c r="H109" s="183"/>
      <c r="I109" s="183"/>
      <c r="J109" s="570" t="s">
        <v>131</v>
      </c>
      <c r="K109" s="209"/>
      <c r="L109" s="210"/>
      <c r="M109" s="209"/>
      <c r="N109" s="210"/>
      <c r="O109" s="209"/>
      <c r="P109" s="210"/>
      <c r="Q109" s="209"/>
      <c r="R109" s="210"/>
      <c r="S109" s="209"/>
      <c r="T109" s="210"/>
      <c r="U109" s="209"/>
      <c r="V109" s="210"/>
      <c r="W109" s="209" t="s">
        <v>4657</v>
      </c>
    </row>
    <row r="110" spans="1:23" ht="22.5">
      <c r="A110" s="231" t="s">
        <v>1505</v>
      </c>
      <c r="B110" s="243" t="str">
        <f>IF(ISERROR(VLOOKUP(A110,TABLES!$A$2:$B$10,2,0)),"",VLOOKUP(A110,TABLES!$A$2:$B$10,2,0))</f>
        <v>■</v>
      </c>
      <c r="C110" s="208"/>
      <c r="D110" s="222"/>
      <c r="E110" s="183" t="s">
        <v>3073</v>
      </c>
      <c r="F110" s="546" t="s">
        <v>1150</v>
      </c>
      <c r="G110" s="251" t="s">
        <v>135</v>
      </c>
      <c r="H110" s="252" t="s">
        <v>664</v>
      </c>
      <c r="I110" s="251" t="str">
        <f>IF(G110&lt;&gt;"",IF(H110&lt;&gt;"",G110&amp;" ; "&amp;IFERROR(IF(SEARCH(" ; ",G110)&gt;0,SUBSTITUTE(G110," ; ","_N ; ")&amp;"_N"),IFERROR(IF(SEARCH(" ;",G110)&gt;0,SUBSTITUTE(G110," ;","_N  ; ")&amp;"_N"),IFERROR(IF(SEARCH(";",G110)&gt;0,SUBSTITUTE(G110,";","_N  ; ")&amp;"_N"),G110&amp;"_N"))),G110),"")</f>
        <v>AQ_CAPRESP_PbNez ; AQ_CAPRESP_PbNez_N</v>
      </c>
      <c r="J110" s="219" t="s">
        <v>131</v>
      </c>
      <c r="K110" s="209"/>
      <c r="L110" s="210"/>
      <c r="M110" s="209">
        <v>23</v>
      </c>
      <c r="N110" s="210"/>
      <c r="O110" s="209"/>
      <c r="P110" s="210"/>
      <c r="Q110" s="209"/>
      <c r="R110" s="210"/>
      <c r="S110" s="209"/>
      <c r="T110" s="210"/>
      <c r="U110" s="209"/>
      <c r="V110" s="210"/>
      <c r="W110" s="209">
        <v>45</v>
      </c>
    </row>
    <row r="111" spans="1:23" ht="18.399999999999999" customHeight="1">
      <c r="A111" s="231" t="s">
        <v>1504</v>
      </c>
      <c r="B111" s="243" t="str">
        <f>IF(ISERROR(VLOOKUP(A111,TABLES!$A$2:$B$10,2,0)),"",VLOOKUP(A111,TABLES!$A$2:$B$10,2,0))</f>
        <v>□</v>
      </c>
      <c r="C111" s="212" t="str">
        <f>IF($C$110="x","x","")</f>
        <v/>
      </c>
      <c r="D111" s="212" t="str">
        <f>IF($D$110="x","x","")</f>
        <v/>
      </c>
      <c r="E111" s="176" t="s">
        <v>5118</v>
      </c>
      <c r="F111" s="176" t="s">
        <v>1172</v>
      </c>
      <c r="G111" s="251" t="s">
        <v>136</v>
      </c>
      <c r="H111" s="252" t="s">
        <v>664</v>
      </c>
      <c r="I111" s="251" t="str">
        <f t="shared" ref="I111" si="8">IF(G111&lt;&gt;"",IF(H111&lt;&gt;"",G111&amp;" ; "&amp;IFERROR(IF(SEARCH(" ; ",G111)&gt;0,SUBSTITUTE(G111," ; ","_N ; ")&amp;"_N"),IFERROR(IF(SEARCH(" ;",G111)&gt;0,SUBSTITUTE(G111," ;","_N  ; ")&amp;"_N"),IFERROR(IF(SEARCH(";",G111)&gt;0,SUBSTITUTE(G111,";","_N  ; ")&amp;"_N"),G111&amp;"_N"))),G111),"")</f>
        <v>AQ_CAPRESP_PbNezYeux ; AQ_CAPRESP_PbNezYeux_N</v>
      </c>
      <c r="J111" s="219" t="s">
        <v>131</v>
      </c>
      <c r="K111" s="209"/>
      <c r="L111" s="210"/>
      <c r="M111" s="209">
        <v>23</v>
      </c>
      <c r="N111" s="210"/>
      <c r="O111" s="209"/>
      <c r="P111" s="210"/>
      <c r="Q111" s="209"/>
      <c r="R111" s="210"/>
      <c r="S111" s="209"/>
      <c r="T111" s="210"/>
      <c r="U111" s="209"/>
      <c r="V111" s="210"/>
      <c r="W111" s="209"/>
    </row>
    <row r="112" spans="1:23">
      <c r="A112" s="231" t="s">
        <v>1504</v>
      </c>
      <c r="B112" s="243" t="str">
        <f>IF(ISERROR(VLOOKUP(A112,TABLES!$A$2:$B$10,2,0)),"",VLOOKUP(A112,TABLES!$A$2:$B$10,2,0))</f>
        <v>□</v>
      </c>
      <c r="C112" s="212" t="str">
        <f>IF($C$110="x","x","")</f>
        <v/>
      </c>
      <c r="D112" s="212" t="str">
        <f>IF($D$110="x","x","")</f>
        <v/>
      </c>
      <c r="E112" s="176" t="s">
        <v>3228</v>
      </c>
      <c r="F112" s="176" t="s">
        <v>3271</v>
      </c>
      <c r="G112" s="251" t="s">
        <v>137</v>
      </c>
      <c r="H112" s="252" t="s">
        <v>664</v>
      </c>
      <c r="I112" s="251" t="str">
        <f>IF(G112&lt;&gt;"",IF(H112&lt;&gt;"",G112&amp;" ; "&amp;IFERROR(IF(SEARCH(" ; ",G112)&gt;0,SUBSTITUTE(G112," ; ","_N ; ")&amp;"_N"),IFERROR(IF(SEARCH(" ;",G112)&gt;0,SUBSTITUTE(G112," ;","_N  ; ")&amp;"_N"),IFERROR(IF(SEARCH(";",G112)&gt;0,SUBSTITUTE(G112,";","_N  ; ")&amp;"_N"),G112&amp;"_N"))),G112),"")</f>
        <v>AQ_CAPRESP_PbNezYeuxAn ; AQ_CAPRESP_PbNezYeuxAn_N</v>
      </c>
      <c r="J112" s="219" t="s">
        <v>131</v>
      </c>
      <c r="K112" s="209"/>
      <c r="L112" s="210"/>
      <c r="M112" s="209">
        <v>23</v>
      </c>
      <c r="N112" s="210"/>
      <c r="O112" s="209"/>
      <c r="P112" s="210"/>
      <c r="Q112" s="209"/>
      <c r="R112" s="210"/>
      <c r="S112" s="209"/>
      <c r="T112" s="210"/>
      <c r="U112" s="209"/>
      <c r="V112" s="210"/>
      <c r="W112" s="209"/>
    </row>
    <row r="113" spans="1:23" ht="33.75">
      <c r="A113" s="231"/>
      <c r="B113" s="243"/>
      <c r="C113" s="212" t="str">
        <f>IF($C$110="x","x","")</f>
        <v/>
      </c>
      <c r="D113" s="212" t="str">
        <f>IF($D$110="x","x","")</f>
        <v/>
      </c>
      <c r="E113" s="183" t="s">
        <v>5111</v>
      </c>
      <c r="F113" s="183" t="s">
        <v>5110</v>
      </c>
      <c r="G113" s="251" t="s">
        <v>4873</v>
      </c>
      <c r="H113" s="252"/>
      <c r="I113" s="251"/>
      <c r="J113" s="219" t="s">
        <v>131</v>
      </c>
      <c r="K113" s="209"/>
      <c r="L113" s="210"/>
      <c r="M113" s="209"/>
      <c r="N113" s="210"/>
      <c r="O113" s="209"/>
      <c r="P113" s="210"/>
      <c r="Q113" s="209"/>
      <c r="R113" s="210"/>
      <c r="S113" s="209"/>
      <c r="T113" s="210"/>
      <c r="U113" s="209"/>
      <c r="V113" s="210"/>
      <c r="W113" s="209">
        <v>45</v>
      </c>
    </row>
    <row r="114" spans="1:23">
      <c r="A114" s="231" t="s">
        <v>1504</v>
      </c>
      <c r="B114" s="243" t="str">
        <f>IF(ISERROR(VLOOKUP(A114,TABLES!$A$2:$B$10,2,0)),"",VLOOKUP(A114,TABLES!$A$2:$B$10,2,0))</f>
        <v>□</v>
      </c>
      <c r="C114" s="212" t="str">
        <f>IF($C$110="x","x","")</f>
        <v/>
      </c>
      <c r="D114" s="212" t="str">
        <f>IF($D$110="x","x","")</f>
        <v/>
      </c>
      <c r="E114" s="176" t="s">
        <v>5107</v>
      </c>
      <c r="F114" s="176" t="s">
        <v>5108</v>
      </c>
      <c r="G114" s="251" t="s">
        <v>138</v>
      </c>
      <c r="H114" s="252" t="s">
        <v>222</v>
      </c>
      <c r="I114" s="251" t="str">
        <f>IF(G114&lt;&gt;"",IF(H114&lt;&gt;"",G114&amp;" ; "&amp;IFERROR(IF(SEARCH(" ; ",G114)&gt;0,SUBSTITUTE(G114," ; ","_N ; ")&amp;"_N"),IFERROR(IF(SEARCH(" ;",G114)&gt;0,SUBSTITUTE(G114," ;","_N  ; ")&amp;"_N"),IFERROR(IF(SEARCH(";",G114)&gt;0,SUBSTITUTE(G114,";","_N  ; ")&amp;"_N"),G114&amp;"_N"))),G114),"")</f>
        <v>AQ_CAPRESP_PbNez12m ; AQ_CAPRESP_PbNez12m_N</v>
      </c>
      <c r="J114" s="219" t="s">
        <v>131</v>
      </c>
      <c r="K114" s="209"/>
      <c r="L114" s="210"/>
      <c r="M114" s="209">
        <v>23</v>
      </c>
      <c r="N114" s="210"/>
      <c r="O114" s="209"/>
      <c r="P114" s="210"/>
      <c r="Q114" s="209"/>
      <c r="R114" s="210"/>
      <c r="S114" s="209"/>
      <c r="T114" s="210"/>
      <c r="U114" s="209"/>
      <c r="V114" s="210"/>
      <c r="W114" s="209">
        <v>45</v>
      </c>
    </row>
    <row r="115" spans="1:23" ht="22.5">
      <c r="A115" s="231" t="s">
        <v>1508</v>
      </c>
      <c r="B115" s="243" t="str">
        <f>IF(ISERROR(VLOOKUP(A115,TABLES!$A$2:$B$10,2,0)),"",VLOOKUP(A115,TABLES!$A$2:$B$10,2,0))</f>
        <v>□</v>
      </c>
      <c r="C115" s="211" t="str">
        <f>IF(OR(C116="x",C113="x",C117="x"),"x","")</f>
        <v/>
      </c>
      <c r="D115" s="211" t="str">
        <f>IF(OR(D116="x",D113="x",D117="x"),"x","")</f>
        <v/>
      </c>
      <c r="E115" s="263" t="s">
        <v>5060</v>
      </c>
      <c r="F115" s="176" t="s">
        <v>5109</v>
      </c>
      <c r="G115" s="251"/>
      <c r="H115" s="252"/>
      <c r="I115" s="251"/>
      <c r="J115" s="219"/>
      <c r="K115" s="209"/>
      <c r="L115" s="210"/>
      <c r="M115" s="209"/>
      <c r="N115" s="210"/>
      <c r="O115" s="209"/>
      <c r="P115" s="210"/>
      <c r="Q115" s="209"/>
      <c r="R115" s="210"/>
      <c r="S115" s="209"/>
      <c r="T115" s="210"/>
      <c r="U115" s="209"/>
      <c r="V115" s="210"/>
      <c r="W115" s="209"/>
    </row>
    <row r="116" spans="1:23" ht="45">
      <c r="A116" s="231" t="s">
        <v>1505</v>
      </c>
      <c r="B116" s="243" t="str">
        <f>IF(ISERROR(VLOOKUP(A116,TABLES!$A$2:$B$10,2,0)),"",VLOOKUP(A116,TABLES!$A$2:$B$10,2,0))</f>
        <v>■</v>
      </c>
      <c r="C116" s="212" t="str">
        <f t="shared" ref="C116:C136" si="9">IF($C$110="x","x","")</f>
        <v/>
      </c>
      <c r="D116" s="212" t="str">
        <f t="shared" ref="D116:D136" si="10">IF($D$110="x","x","")</f>
        <v/>
      </c>
      <c r="E116" s="177" t="s">
        <v>5027</v>
      </c>
      <c r="F116" s="176" t="s">
        <v>3281</v>
      </c>
      <c r="G116" s="251" t="s">
        <v>539</v>
      </c>
      <c r="H116" s="252"/>
      <c r="I116" s="251" t="str">
        <f t="shared" ref="I116:I128" si="11">IF(G116&lt;&gt;"",IF(H116&lt;&gt;"",G116&amp;" ; "&amp;IFERROR(IF(SEARCH(" ; ",G116)&gt;0,SUBSTITUTE(G116," ; ","_N ; ")&amp;"_N"),IFERROR(IF(SEARCH(" ;",G116)&gt;0,SUBSTITUTE(G116," ;","_N  ; ")&amp;"_N"),IFERROR(IF(SEARCH(";",G116)&gt;0,SUBSTITUTE(G116,";","_N  ; ")&amp;"_N"),G116&amp;"_N"))),G116),"")</f>
        <v>AQ_CAPRESP_PbNezM01 ; AQ_CAPRESP_PbNezM02 ; AQ_CAPRESP_PbNezM03 ; AQ_CAPRESP_PbNezM04 ; AQ_CAPRESP_PbNezM05 ; AQ_CAPRESP_PbNezM06 ; AQ_CAPRESP_PbNezM07 ; AQ_CAPRESP_PbNezM08 ; AQ_CAPRESP_PbNezM09 ; AQ_CAPRESP_PbNezM10 ; AQ_CAPRESP_PbNezM11 ; AQ_CAPRESP_PbNezM12</v>
      </c>
      <c r="J116" s="219" t="s">
        <v>131</v>
      </c>
      <c r="K116" s="209"/>
      <c r="L116" s="210"/>
      <c r="M116" s="209">
        <v>24</v>
      </c>
      <c r="N116" s="210"/>
      <c r="O116" s="209"/>
      <c r="P116" s="210"/>
      <c r="Q116" s="209"/>
      <c r="R116" s="210"/>
      <c r="S116" s="209"/>
      <c r="T116" s="210"/>
      <c r="U116" s="209"/>
      <c r="V116" s="210"/>
      <c r="W116" s="209" t="s">
        <v>4657</v>
      </c>
    </row>
    <row r="117" spans="1:23">
      <c r="A117" s="231" t="s">
        <v>1505</v>
      </c>
      <c r="B117" s="243" t="str">
        <f>IF(ISERROR(VLOOKUP(A117,TABLES!$A$2:$B$10,2,0)),"",VLOOKUP(A117,TABLES!$A$2:$B$10,2,0))</f>
        <v>■</v>
      </c>
      <c r="C117" s="212" t="str">
        <f t="shared" si="9"/>
        <v/>
      </c>
      <c r="D117" s="212" t="str">
        <f t="shared" si="10"/>
        <v/>
      </c>
      <c r="E117" s="183" t="s">
        <v>139</v>
      </c>
      <c r="F117" s="546" t="s">
        <v>3282</v>
      </c>
      <c r="I117" s="235" t="str">
        <f t="shared" si="11"/>
        <v/>
      </c>
      <c r="J117" s="219" t="s">
        <v>131</v>
      </c>
      <c r="K117" s="209"/>
      <c r="L117" s="210"/>
      <c r="M117" s="209">
        <v>25</v>
      </c>
      <c r="N117" s="210"/>
      <c r="O117" s="209"/>
      <c r="P117" s="210"/>
      <c r="Q117" s="209"/>
      <c r="R117" s="210"/>
      <c r="S117" s="209"/>
      <c r="T117" s="210"/>
      <c r="U117" s="209"/>
      <c r="V117" s="210"/>
      <c r="W117" s="209" t="s">
        <v>4657</v>
      </c>
    </row>
    <row r="118" spans="1:23">
      <c r="A118" s="231" t="s">
        <v>482</v>
      </c>
      <c r="B118" s="243" t="str">
        <f>IF(ISERROR(VLOOKUP(A118,TABLES!$A$2:$B$10,2,0)),"",VLOOKUP(A118,TABLES!$A$2:$B$10,2,0))</f>
        <v>-</v>
      </c>
      <c r="C118" s="212" t="str">
        <f t="shared" si="9"/>
        <v/>
      </c>
      <c r="D118" s="212" t="str">
        <f t="shared" si="10"/>
        <v/>
      </c>
      <c r="E118" s="254" t="s">
        <v>1001</v>
      </c>
      <c r="F118" s="176" t="s">
        <v>1047</v>
      </c>
      <c r="G118" s="251" t="s">
        <v>140</v>
      </c>
      <c r="H118" s="252"/>
      <c r="I118" s="251" t="str">
        <f t="shared" si="11"/>
        <v>AQ_CAPRESP_PbNezFacar</v>
      </c>
      <c r="J118" s="219" t="s">
        <v>131</v>
      </c>
      <c r="K118" s="209"/>
      <c r="L118" s="210"/>
      <c r="M118" s="209">
        <v>25</v>
      </c>
      <c r="N118" s="230"/>
      <c r="O118" s="209"/>
      <c r="P118" s="230"/>
      <c r="Q118" s="209"/>
      <c r="R118" s="230"/>
      <c r="S118" s="209"/>
      <c r="T118" s="230"/>
      <c r="U118" s="209"/>
      <c r="V118" s="230"/>
      <c r="W118" s="209" t="s">
        <v>4657</v>
      </c>
    </row>
    <row r="119" spans="1:23">
      <c r="A119" s="231" t="s">
        <v>482</v>
      </c>
      <c r="B119" s="243" t="str">
        <f>IF(ISERROR(VLOOKUP(A119,TABLES!$A$2:$B$10,2,0)),"",VLOOKUP(A119,TABLES!$A$2:$B$10,2,0))</f>
        <v>-</v>
      </c>
      <c r="C119" s="212" t="str">
        <f t="shared" si="9"/>
        <v/>
      </c>
      <c r="D119" s="212" t="str">
        <f t="shared" si="10"/>
        <v/>
      </c>
      <c r="E119" s="254" t="s">
        <v>1002</v>
      </c>
      <c r="F119" s="176" t="s">
        <v>1048</v>
      </c>
      <c r="G119" s="251" t="s">
        <v>141</v>
      </c>
      <c r="H119" s="252"/>
      <c r="I119" s="251" t="str">
        <f t="shared" si="11"/>
        <v>AQ_CAPRESP_PbNezFanim</v>
      </c>
      <c r="J119" s="219" t="s">
        <v>131</v>
      </c>
      <c r="K119" s="209"/>
      <c r="L119" s="210"/>
      <c r="M119" s="209">
        <v>25</v>
      </c>
      <c r="N119" s="230"/>
      <c r="O119" s="209"/>
      <c r="P119" s="230"/>
      <c r="Q119" s="209"/>
      <c r="R119" s="230"/>
      <c r="S119" s="209"/>
      <c r="T119" s="230"/>
      <c r="U119" s="209"/>
      <c r="V119" s="230"/>
      <c r="W119" s="209" t="s">
        <v>4657</v>
      </c>
    </row>
    <row r="120" spans="1:23">
      <c r="A120" s="231" t="s">
        <v>482</v>
      </c>
      <c r="B120" s="243" t="str">
        <f>IF(ISERROR(VLOOKUP(A120,TABLES!$A$2:$B$10,2,0)),"",VLOOKUP(A120,TABLES!$A$2:$B$10,2,0))</f>
        <v>-</v>
      </c>
      <c r="C120" s="212" t="str">
        <f t="shared" si="9"/>
        <v/>
      </c>
      <c r="D120" s="212" t="str">
        <f t="shared" si="10"/>
        <v/>
      </c>
      <c r="E120" s="254" t="s">
        <v>1003</v>
      </c>
      <c r="F120" s="176" t="s">
        <v>1049</v>
      </c>
      <c r="G120" s="251" t="s">
        <v>142</v>
      </c>
      <c r="H120" s="252"/>
      <c r="I120" s="251" t="str">
        <f t="shared" si="11"/>
        <v>AQ_CAPRESP_PbNezFpollu</v>
      </c>
      <c r="J120" s="219" t="s">
        <v>131</v>
      </c>
      <c r="K120" s="209"/>
      <c r="L120" s="210"/>
      <c r="M120" s="209">
        <v>25</v>
      </c>
      <c r="N120" s="230"/>
      <c r="O120" s="209"/>
      <c r="P120" s="230"/>
      <c r="Q120" s="209"/>
      <c r="R120" s="230"/>
      <c r="S120" s="209"/>
      <c r="T120" s="230"/>
      <c r="U120" s="209"/>
      <c r="V120" s="230"/>
      <c r="W120" s="209" t="s">
        <v>4657</v>
      </c>
    </row>
    <row r="121" spans="1:23">
      <c r="A121" s="231" t="s">
        <v>482</v>
      </c>
      <c r="B121" s="243" t="str">
        <f>IF(ISERROR(VLOOKUP(A121,TABLES!$A$2:$B$10,2,0)),"",VLOOKUP(A121,TABLES!$A$2:$B$10,2,0))</f>
        <v>-</v>
      </c>
      <c r="C121" s="212" t="str">
        <f t="shared" si="9"/>
        <v/>
      </c>
      <c r="D121" s="212" t="str">
        <f t="shared" si="10"/>
        <v/>
      </c>
      <c r="E121" s="254" t="s">
        <v>1004</v>
      </c>
      <c r="F121" s="176" t="s">
        <v>1050</v>
      </c>
      <c r="G121" s="251" t="s">
        <v>143</v>
      </c>
      <c r="H121" s="252"/>
      <c r="I121" s="251" t="str">
        <f t="shared" si="11"/>
        <v>AQ_CAPRESP_PbNezFtemps</v>
      </c>
      <c r="J121" s="219" t="s">
        <v>131</v>
      </c>
      <c r="K121" s="209"/>
      <c r="L121" s="210"/>
      <c r="M121" s="209">
        <v>25</v>
      </c>
      <c r="N121" s="230"/>
      <c r="O121" s="209"/>
      <c r="P121" s="230"/>
      <c r="Q121" s="209"/>
      <c r="R121" s="230"/>
      <c r="S121" s="209"/>
      <c r="T121" s="230"/>
      <c r="U121" s="209"/>
      <c r="V121" s="230"/>
      <c r="W121" s="209" t="s">
        <v>4657</v>
      </c>
    </row>
    <row r="122" spans="1:23">
      <c r="A122" s="231" t="s">
        <v>482</v>
      </c>
      <c r="B122" s="243" t="str">
        <f>IF(ISERROR(VLOOKUP(A122,TABLES!$A$2:$B$10,2,0)),"",VLOOKUP(A122,TABLES!$A$2:$B$10,2,0))</f>
        <v>-</v>
      </c>
      <c r="C122" s="212" t="str">
        <f t="shared" si="9"/>
        <v/>
      </c>
      <c r="D122" s="212" t="str">
        <f t="shared" si="10"/>
        <v/>
      </c>
      <c r="E122" s="254" t="s">
        <v>1005</v>
      </c>
      <c r="F122" s="176" t="s">
        <v>1051</v>
      </c>
      <c r="G122" s="251" t="s">
        <v>144</v>
      </c>
      <c r="H122" s="252"/>
      <c r="I122" s="251" t="str">
        <f t="shared" si="11"/>
        <v>AQ_CAPRESP_PbNezFtabac</v>
      </c>
      <c r="J122" s="219" t="s">
        <v>131</v>
      </c>
      <c r="K122" s="209"/>
      <c r="L122" s="210"/>
      <c r="M122" s="209">
        <v>25</v>
      </c>
      <c r="N122" s="230"/>
      <c r="O122" s="209"/>
      <c r="P122" s="230"/>
      <c r="Q122" s="209"/>
      <c r="R122" s="230"/>
      <c r="S122" s="209"/>
      <c r="T122" s="230"/>
      <c r="U122" s="209"/>
      <c r="V122" s="230"/>
      <c r="W122" s="209" t="s">
        <v>4657</v>
      </c>
    </row>
    <row r="123" spans="1:23">
      <c r="A123" s="231" t="s">
        <v>482</v>
      </c>
      <c r="B123" s="243" t="str">
        <f>IF(ISERROR(VLOOKUP(A123,TABLES!$A$2:$B$10,2,0)),"",VLOOKUP(A123,TABLES!$A$2:$B$10,2,0))</f>
        <v>-</v>
      </c>
      <c r="C123" s="212" t="str">
        <f t="shared" si="9"/>
        <v/>
      </c>
      <c r="D123" s="212" t="str">
        <f t="shared" si="10"/>
        <v/>
      </c>
      <c r="E123" s="254" t="s">
        <v>1006</v>
      </c>
      <c r="F123" s="176" t="s">
        <v>1052</v>
      </c>
      <c r="G123" s="251" t="s">
        <v>145</v>
      </c>
      <c r="H123" s="252"/>
      <c r="I123" s="251" t="str">
        <f t="shared" si="11"/>
        <v>AQ_CAPRESP_PbNezFpollen</v>
      </c>
      <c r="J123" s="219" t="s">
        <v>131</v>
      </c>
      <c r="K123" s="209"/>
      <c r="L123" s="210"/>
      <c r="M123" s="209">
        <v>25</v>
      </c>
      <c r="N123" s="230"/>
      <c r="O123" s="209"/>
      <c r="P123" s="230"/>
      <c r="Q123" s="209"/>
      <c r="R123" s="230"/>
      <c r="S123" s="209"/>
      <c r="T123" s="230"/>
      <c r="U123" s="209"/>
      <c r="V123" s="230"/>
      <c r="W123" s="209" t="s">
        <v>4657</v>
      </c>
    </row>
    <row r="124" spans="1:23">
      <c r="A124" s="231" t="s">
        <v>482</v>
      </c>
      <c r="B124" s="243" t="str">
        <f>IF(ISERROR(VLOOKUP(A124,TABLES!$A$2:$B$10,2,0)),"",VLOOKUP(A124,TABLES!$A$2:$B$10,2,0))</f>
        <v>-</v>
      </c>
      <c r="C124" s="212" t="str">
        <f t="shared" si="9"/>
        <v/>
      </c>
      <c r="D124" s="212" t="str">
        <f t="shared" si="10"/>
        <v/>
      </c>
      <c r="E124" s="254" t="s">
        <v>1007</v>
      </c>
      <c r="F124" s="176" t="s">
        <v>1053</v>
      </c>
      <c r="G124" s="251" t="s">
        <v>146</v>
      </c>
      <c r="H124" s="252"/>
      <c r="I124" s="251" t="str">
        <f t="shared" si="11"/>
        <v>AQ_CAPRESP_PbNezFairf</v>
      </c>
      <c r="J124" s="219" t="s">
        <v>131</v>
      </c>
      <c r="K124" s="209"/>
      <c r="L124" s="210"/>
      <c r="M124" s="209">
        <v>25</v>
      </c>
      <c r="N124" s="230"/>
      <c r="O124" s="209"/>
      <c r="P124" s="230"/>
      <c r="Q124" s="209"/>
      <c r="R124" s="230"/>
      <c r="S124" s="209"/>
      <c r="T124" s="230"/>
      <c r="U124" s="209"/>
      <c r="V124" s="230"/>
      <c r="W124" s="209" t="s">
        <v>4657</v>
      </c>
    </row>
    <row r="125" spans="1:23">
      <c r="A125" s="231" t="s">
        <v>482</v>
      </c>
      <c r="B125" s="243" t="str">
        <f>IF(ISERROR(VLOOKUP(A125,TABLES!$A$2:$B$10,2,0)),"",VLOOKUP(A125,TABLES!$A$2:$B$10,2,0))</f>
        <v>-</v>
      </c>
      <c r="C125" s="212" t="str">
        <f t="shared" si="9"/>
        <v/>
      </c>
      <c r="D125" s="212" t="str">
        <f t="shared" si="10"/>
        <v/>
      </c>
      <c r="E125" s="254" t="s">
        <v>940</v>
      </c>
      <c r="F125" s="176" t="s">
        <v>1054</v>
      </c>
      <c r="G125" s="251" t="s">
        <v>147</v>
      </c>
      <c r="H125" s="252"/>
      <c r="I125" s="251" t="str">
        <f t="shared" si="11"/>
        <v>AQ_CAPRESP_PbNezFautre</v>
      </c>
      <c r="J125" s="219" t="s">
        <v>131</v>
      </c>
      <c r="K125" s="209"/>
      <c r="L125" s="210"/>
      <c r="M125" s="209">
        <v>25</v>
      </c>
      <c r="N125" s="230"/>
      <c r="O125" s="209"/>
      <c r="P125" s="230"/>
      <c r="Q125" s="209"/>
      <c r="R125" s="230"/>
      <c r="S125" s="209"/>
      <c r="T125" s="230"/>
      <c r="U125" s="209"/>
      <c r="V125" s="230"/>
      <c r="W125" s="209" t="s">
        <v>4657</v>
      </c>
    </row>
    <row r="126" spans="1:23">
      <c r="A126" s="231" t="s">
        <v>482</v>
      </c>
      <c r="B126" s="243" t="str">
        <f>IF(ISERROR(VLOOKUP(A126,TABLES!$A$2:$B$10,2,0)),"",VLOOKUP(A126,TABLES!$A$2:$B$10,2,0))</f>
        <v>-</v>
      </c>
      <c r="C126" s="212" t="str">
        <f t="shared" si="9"/>
        <v/>
      </c>
      <c r="D126" s="212" t="str">
        <f t="shared" si="10"/>
        <v/>
      </c>
      <c r="E126" s="254" t="s">
        <v>1124</v>
      </c>
      <c r="F126" s="176" t="s">
        <v>1123</v>
      </c>
      <c r="G126" s="251" t="s">
        <v>148</v>
      </c>
      <c r="H126" s="252"/>
      <c r="I126" s="251" t="str">
        <f t="shared" si="11"/>
        <v>AQ_CAPRESP_PbNezFNSP</v>
      </c>
      <c r="J126" s="219" t="s">
        <v>131</v>
      </c>
      <c r="K126" s="209"/>
      <c r="L126" s="210"/>
      <c r="M126" s="209">
        <v>25</v>
      </c>
      <c r="N126" s="230"/>
      <c r="O126" s="209"/>
      <c r="P126" s="230"/>
      <c r="Q126" s="209"/>
      <c r="R126" s="230"/>
      <c r="S126" s="209"/>
      <c r="T126" s="230"/>
      <c r="U126" s="209"/>
      <c r="V126" s="230"/>
      <c r="W126" s="209" t="s">
        <v>4657</v>
      </c>
    </row>
    <row r="127" spans="1:23">
      <c r="A127" s="231" t="s">
        <v>1505</v>
      </c>
      <c r="B127" s="243" t="str">
        <f>IF(ISERROR(VLOOKUP(A127,TABLES!$A$2:$B$10,2,0)),"",VLOOKUP(A127,TABLES!$A$2:$B$10,2,0))</f>
        <v>■</v>
      </c>
      <c r="C127" s="212" t="str">
        <f t="shared" si="9"/>
        <v/>
      </c>
      <c r="D127" s="212" t="str">
        <f t="shared" si="10"/>
        <v/>
      </c>
      <c r="E127" s="183" t="s">
        <v>1548</v>
      </c>
      <c r="F127" s="546" t="s">
        <v>1549</v>
      </c>
      <c r="G127" s="251" t="s">
        <v>149</v>
      </c>
      <c r="H127" s="252" t="s">
        <v>664</v>
      </c>
      <c r="I127" s="251" t="str">
        <f t="shared" si="11"/>
        <v>AQ_CAPRESP_PbNezPlus4j ; AQ_CAPRESP_PbNezPlus4j_N</v>
      </c>
      <c r="J127" s="219" t="s">
        <v>131</v>
      </c>
      <c r="K127" s="209"/>
      <c r="L127" s="210"/>
      <c r="M127" s="209">
        <v>26</v>
      </c>
      <c r="N127" s="210"/>
      <c r="O127" s="209"/>
      <c r="P127" s="210"/>
      <c r="Q127" s="209"/>
      <c r="R127" s="210"/>
      <c r="S127" s="209"/>
      <c r="T127" s="210"/>
      <c r="U127" s="209"/>
      <c r="V127" s="210"/>
      <c r="W127" s="209" t="s">
        <v>4657</v>
      </c>
    </row>
    <row r="128" spans="1:23">
      <c r="A128" s="231" t="s">
        <v>1508</v>
      </c>
      <c r="B128" s="243" t="str">
        <f>IF(ISERROR(VLOOKUP(A128,TABLES!$A$2:$B$10,2,0)),"",VLOOKUP(A128,TABLES!$A$2:$B$10,2,0))</f>
        <v>□</v>
      </c>
      <c r="C128" s="212" t="str">
        <f t="shared" si="9"/>
        <v/>
      </c>
      <c r="D128" s="212" t="str">
        <f t="shared" si="10"/>
        <v/>
      </c>
      <c r="E128" s="176" t="s">
        <v>656</v>
      </c>
      <c r="F128" s="176" t="s">
        <v>659</v>
      </c>
      <c r="G128" s="251" t="s">
        <v>150</v>
      </c>
      <c r="H128" s="252" t="s">
        <v>664</v>
      </c>
      <c r="I128" s="251" t="str">
        <f t="shared" si="11"/>
        <v>AQ_CAPRESP_PbNezPlus4jD4s ; AQ_CAPRESP_PbNezPlus4jD4s_N</v>
      </c>
      <c r="J128" s="219" t="s">
        <v>131</v>
      </c>
      <c r="K128" s="209"/>
      <c r="L128" s="210"/>
      <c r="M128" s="209">
        <v>26</v>
      </c>
      <c r="N128" s="210"/>
      <c r="O128" s="209"/>
      <c r="P128" s="210"/>
      <c r="Q128" s="209"/>
      <c r="R128" s="210"/>
      <c r="S128" s="209"/>
      <c r="T128" s="210"/>
      <c r="U128" s="209"/>
      <c r="V128" s="210"/>
      <c r="W128" s="209" t="s">
        <v>4657</v>
      </c>
    </row>
    <row r="129" spans="1:23" ht="67.5">
      <c r="A129" s="231" t="s">
        <v>1505</v>
      </c>
      <c r="B129" s="243" t="str">
        <f>IF(ISERROR(VLOOKUP(A129,TABLES!$A$2:$B$10,2,0)),"",VLOOKUP(A129,TABLES!$A$2:$B$10,2,0))</f>
        <v>■</v>
      </c>
      <c r="C129" s="212" t="str">
        <f t="shared" si="9"/>
        <v/>
      </c>
      <c r="D129" s="212" t="str">
        <f t="shared" si="10"/>
        <v/>
      </c>
      <c r="E129" s="546" t="s">
        <v>1513</v>
      </c>
      <c r="F129" s="546" t="s">
        <v>1333</v>
      </c>
      <c r="I129" s="251"/>
      <c r="J129" s="219"/>
      <c r="K129" s="209"/>
      <c r="L129" s="210"/>
      <c r="M129" s="209">
        <v>27</v>
      </c>
      <c r="N129" s="210"/>
      <c r="O129" s="209"/>
      <c r="P129" s="210"/>
      <c r="Q129" s="209"/>
      <c r="R129" s="210"/>
      <c r="S129" s="209"/>
      <c r="T129" s="210"/>
      <c r="U129" s="209"/>
      <c r="V129" s="210"/>
      <c r="W129" s="209" t="s">
        <v>4657</v>
      </c>
    </row>
    <row r="130" spans="1:23">
      <c r="A130" s="231" t="s">
        <v>1504</v>
      </c>
      <c r="B130" s="243" t="str">
        <f>IF(ISERROR(VLOOKUP(A130,TABLES!$A$2:$B$10,2,0)),"",VLOOKUP(A130,TABLES!$A$2:$B$10,2,0))</f>
        <v>□</v>
      </c>
      <c r="C130" s="212" t="str">
        <f t="shared" si="9"/>
        <v/>
      </c>
      <c r="D130" s="212" t="str">
        <f t="shared" si="10"/>
        <v/>
      </c>
      <c r="E130" s="177" t="s">
        <v>151</v>
      </c>
      <c r="F130" s="176" t="s">
        <v>394</v>
      </c>
      <c r="G130" s="251" t="s">
        <v>152</v>
      </c>
      <c r="H130" s="252" t="s">
        <v>664</v>
      </c>
      <c r="I130" s="251" t="str">
        <f t="shared" ref="I130:I136" si="12">IF(G130&lt;&gt;"",IF(H130&lt;&gt;"",G130&amp;" ; "&amp;IFERROR(IF(SEARCH(" ; ",G130)&gt;0,SUBSTITUTE(G130," ; ","_N ; ")&amp;"_N"),IFERROR(IF(SEARCH(" ;",G130)&gt;0,SUBSTITUTE(G130," ;","_N  ; ")&amp;"_N"),IFERROR(IF(SEARCH(";",G130)&gt;0,SUBSTITUTE(G130,";","_N  ; ")&amp;"_N"),G130&amp;"_N"))),G130),"")</f>
        <v>AQ_CAPRESP_PbNezGcoule ; AQ_CAPRESP_PbNezGcoule_N</v>
      </c>
      <c r="J130" s="219" t="s">
        <v>131</v>
      </c>
      <c r="K130" s="209"/>
      <c r="L130" s="210"/>
      <c r="M130" s="209">
        <v>27</v>
      </c>
      <c r="N130" s="210"/>
      <c r="O130" s="209"/>
      <c r="P130" s="210"/>
      <c r="Q130" s="209"/>
      <c r="R130" s="210"/>
      <c r="S130" s="209"/>
      <c r="T130" s="210"/>
      <c r="U130" s="209"/>
      <c r="V130" s="210"/>
      <c r="W130" s="209" t="s">
        <v>4657</v>
      </c>
    </row>
    <row r="131" spans="1:23">
      <c r="A131" s="231" t="s">
        <v>1504</v>
      </c>
      <c r="B131" s="243" t="str">
        <f>IF(ISERROR(VLOOKUP(A131,TABLES!$A$2:$B$10,2,0)),"",VLOOKUP(A131,TABLES!$A$2:$B$10,2,0))</f>
        <v>□</v>
      </c>
      <c r="C131" s="212" t="str">
        <f t="shared" si="9"/>
        <v/>
      </c>
      <c r="D131" s="212" t="str">
        <f t="shared" si="10"/>
        <v/>
      </c>
      <c r="E131" s="177" t="s">
        <v>153</v>
      </c>
      <c r="F131" s="176" t="s">
        <v>395</v>
      </c>
      <c r="G131" s="251" t="s">
        <v>154</v>
      </c>
      <c r="H131" s="252" t="s">
        <v>664</v>
      </c>
      <c r="I131" s="251" t="str">
        <f t="shared" si="12"/>
        <v>AQ_CAPRESP_PbNezGbouch ; AQ_CAPRESP_PbNezGbouch_N</v>
      </c>
      <c r="J131" s="219" t="s">
        <v>131</v>
      </c>
      <c r="K131" s="209"/>
      <c r="L131" s="210"/>
      <c r="M131" s="209">
        <v>27</v>
      </c>
      <c r="N131" s="210"/>
      <c r="O131" s="209"/>
      <c r="P131" s="210"/>
      <c r="Q131" s="209"/>
      <c r="R131" s="210"/>
      <c r="S131" s="209"/>
      <c r="T131" s="210"/>
      <c r="U131" s="209"/>
      <c r="V131" s="210"/>
      <c r="W131" s="209" t="s">
        <v>4657</v>
      </c>
    </row>
    <row r="132" spans="1:23">
      <c r="A132" s="231" t="s">
        <v>1504</v>
      </c>
      <c r="B132" s="243" t="str">
        <f>IF(ISERROR(VLOOKUP(A132,TABLES!$A$2:$B$10,2,0)),"",VLOOKUP(A132,TABLES!$A$2:$B$10,2,0))</f>
        <v>□</v>
      </c>
      <c r="C132" s="212" t="str">
        <f t="shared" si="9"/>
        <v/>
      </c>
      <c r="D132" s="212" t="str">
        <f t="shared" si="10"/>
        <v/>
      </c>
      <c r="E132" s="177" t="s">
        <v>155</v>
      </c>
      <c r="F132" s="176" t="s">
        <v>396</v>
      </c>
      <c r="G132" s="251" t="s">
        <v>156</v>
      </c>
      <c r="H132" s="252" t="s">
        <v>664</v>
      </c>
      <c r="I132" s="251" t="str">
        <f t="shared" si="12"/>
        <v>AQ_CAPRESP_PbNezGdemang ; AQ_CAPRESP_PbNezGdemang_N</v>
      </c>
      <c r="J132" s="219" t="s">
        <v>131</v>
      </c>
      <c r="K132" s="209"/>
      <c r="L132" s="210"/>
      <c r="M132" s="209">
        <v>27</v>
      </c>
      <c r="N132" s="210"/>
      <c r="O132" s="209"/>
      <c r="P132" s="210"/>
      <c r="Q132" s="209"/>
      <c r="R132" s="210"/>
      <c r="S132" s="229"/>
      <c r="T132" s="210"/>
      <c r="U132" s="229"/>
      <c r="V132" s="210"/>
      <c r="W132" s="209" t="s">
        <v>4657</v>
      </c>
    </row>
    <row r="133" spans="1:23">
      <c r="A133" s="231" t="s">
        <v>1504</v>
      </c>
      <c r="B133" s="243" t="str">
        <f>IF(ISERROR(VLOOKUP(A133,TABLES!$A$2:$B$10,2,0)),"",VLOOKUP(A133,TABLES!$A$2:$B$10,2,0))</f>
        <v>□</v>
      </c>
      <c r="C133" s="212" t="str">
        <f t="shared" si="9"/>
        <v/>
      </c>
      <c r="D133" s="212" t="str">
        <f t="shared" si="10"/>
        <v/>
      </c>
      <c r="E133" s="177" t="s">
        <v>157</v>
      </c>
      <c r="F133" s="176" t="s">
        <v>397</v>
      </c>
      <c r="G133" s="251" t="s">
        <v>158</v>
      </c>
      <c r="H133" s="252" t="s">
        <v>664</v>
      </c>
      <c r="I133" s="251" t="str">
        <f t="shared" si="12"/>
        <v>AQ_CAPRESP_PbNezGetern ; AQ_CAPRESP_PbNezGetern_N</v>
      </c>
      <c r="J133" s="219" t="s">
        <v>131</v>
      </c>
      <c r="K133" s="209"/>
      <c r="L133" s="210"/>
      <c r="M133" s="209">
        <v>27</v>
      </c>
      <c r="N133" s="210"/>
      <c r="O133" s="209"/>
      <c r="P133" s="210"/>
      <c r="Q133" s="209"/>
      <c r="R133" s="210"/>
      <c r="S133" s="209"/>
      <c r="T133" s="210"/>
      <c r="U133" s="209"/>
      <c r="V133" s="210"/>
      <c r="W133" s="209" t="s">
        <v>4657</v>
      </c>
    </row>
    <row r="134" spans="1:23">
      <c r="A134" s="231" t="s">
        <v>1504</v>
      </c>
      <c r="B134" s="243" t="str">
        <f>IF(ISERROR(VLOOKUP(A134,TABLES!$A$2:$B$10,2,0)),"",VLOOKUP(A134,TABLES!$A$2:$B$10,2,0))</f>
        <v>□</v>
      </c>
      <c r="C134" s="212" t="str">
        <f t="shared" si="9"/>
        <v/>
      </c>
      <c r="D134" s="212" t="str">
        <f t="shared" si="10"/>
        <v/>
      </c>
      <c r="E134" s="177" t="s">
        <v>159</v>
      </c>
      <c r="F134" s="176" t="s">
        <v>398</v>
      </c>
      <c r="G134" s="251" t="s">
        <v>160</v>
      </c>
      <c r="H134" s="252" t="s">
        <v>664</v>
      </c>
      <c r="I134" s="251" t="str">
        <f t="shared" si="12"/>
        <v>AQ_CAPRESP_PbNezGyeux ; AQ_CAPRESP_PbNezGyeux_N</v>
      </c>
      <c r="J134" s="219" t="s">
        <v>131</v>
      </c>
      <c r="K134" s="209"/>
      <c r="L134" s="210"/>
      <c r="M134" s="209">
        <v>27</v>
      </c>
      <c r="N134" s="210"/>
      <c r="O134" s="209"/>
      <c r="P134" s="210"/>
      <c r="Q134" s="209"/>
      <c r="R134" s="210"/>
      <c r="S134" s="209"/>
      <c r="T134" s="210"/>
      <c r="U134" s="209"/>
      <c r="V134" s="210"/>
      <c r="W134" s="209" t="s">
        <v>4657</v>
      </c>
    </row>
    <row r="135" spans="1:23" ht="22.5">
      <c r="A135" s="231" t="s">
        <v>1505</v>
      </c>
      <c r="B135" s="243" t="str">
        <f>IF(ISERROR(VLOOKUP(A135,TABLES!$A$2:$B$10,2,0)),"",VLOOKUP(A135,TABLES!$A$2:$B$10,2,0))</f>
        <v>■</v>
      </c>
      <c r="C135" s="212" t="str">
        <f t="shared" si="9"/>
        <v/>
      </c>
      <c r="D135" s="212" t="str">
        <f t="shared" si="10"/>
        <v/>
      </c>
      <c r="E135" s="183" t="s">
        <v>1550</v>
      </c>
      <c r="F135" s="546" t="s">
        <v>1551</v>
      </c>
      <c r="G135" s="251" t="s">
        <v>161</v>
      </c>
      <c r="H135" s="252" t="s">
        <v>664</v>
      </c>
      <c r="I135" s="251" t="str">
        <f t="shared" si="12"/>
        <v>AQ_CAPRESP_PbNezTnasal ; AQ_CAPRESP_PbNezTnasal_N</v>
      </c>
      <c r="J135" s="219" t="s">
        <v>131</v>
      </c>
      <c r="K135" s="209"/>
      <c r="L135" s="210"/>
      <c r="M135" s="209">
        <v>28</v>
      </c>
      <c r="N135" s="210"/>
      <c r="O135" s="209"/>
      <c r="P135" s="210"/>
      <c r="Q135" s="209"/>
      <c r="R135" s="210"/>
      <c r="S135" s="209"/>
      <c r="T135" s="210"/>
      <c r="U135" s="209"/>
      <c r="V135" s="210"/>
      <c r="W135" s="209" t="s">
        <v>4657</v>
      </c>
    </row>
    <row r="136" spans="1:23" ht="22.5">
      <c r="A136" s="231" t="s">
        <v>1505</v>
      </c>
      <c r="B136" s="243" t="str">
        <f>IF(ISERROR(VLOOKUP(A136,TABLES!$A$2:$B$10,2,0)),"",VLOOKUP(A136,TABLES!$A$2:$B$10,2,0))</f>
        <v>■</v>
      </c>
      <c r="C136" s="212" t="str">
        <f t="shared" si="9"/>
        <v/>
      </c>
      <c r="D136" s="212" t="str">
        <f t="shared" si="10"/>
        <v/>
      </c>
      <c r="E136" s="183" t="s">
        <v>1552</v>
      </c>
      <c r="F136" s="546" t="s">
        <v>1553</v>
      </c>
      <c r="G136" s="251" t="s">
        <v>162</v>
      </c>
      <c r="H136" s="252" t="s">
        <v>664</v>
      </c>
      <c r="I136" s="251" t="str">
        <f t="shared" si="12"/>
        <v>AQ_CAPRESP_PbNezToral ; AQ_CAPRESP_PbNezToral_N</v>
      </c>
      <c r="J136" s="219" t="s">
        <v>131</v>
      </c>
      <c r="K136" s="209"/>
      <c r="L136" s="210"/>
      <c r="M136" s="209">
        <v>29</v>
      </c>
      <c r="N136" s="210"/>
      <c r="O136" s="209"/>
      <c r="P136" s="210"/>
      <c r="Q136" s="209"/>
      <c r="R136" s="210"/>
      <c r="S136" s="209"/>
      <c r="T136" s="210"/>
      <c r="U136" s="209"/>
      <c r="V136" s="210"/>
      <c r="W136" s="209" t="s">
        <v>4657</v>
      </c>
    </row>
    <row r="137" spans="1:23" ht="22.5">
      <c r="A137" s="231" t="s">
        <v>1505</v>
      </c>
      <c r="B137" s="243" t="str">
        <f>IF(ISERROR(VLOOKUP(A137,TABLES!$A$2:$B$10,2,0)),"",VLOOKUP(A137,TABLES!$A$2:$B$10,2,0))</f>
        <v>■</v>
      </c>
      <c r="C137" s="32" t="str">
        <f>IF(OR(C138="x",C139="x",C140="x"),"x","Sélection ci-dessous")</f>
        <v>Sélection ci-dessous</v>
      </c>
      <c r="D137" s="32" t="str">
        <f>IF(OR(D138="x",D139="x",D140="x"),"x","Select items here under")</f>
        <v>Select items here under</v>
      </c>
      <c r="E137" s="546" t="s">
        <v>129</v>
      </c>
      <c r="F137" s="546" t="s">
        <v>393</v>
      </c>
      <c r="I137" s="235" t="str">
        <f t="shared" ref="I137:I142" si="13">IF(G137&lt;&gt;"",IF(H137&lt;&gt;"",G137&amp;" ; "&amp;IFERROR(IF(SEARCH(" ; ",G137)&gt;0,SUBSTITUTE(G137," ; ","_N ; ")&amp;"_N"),IFERROR(IF(SEARCH(" ;",G137)&gt;0,SUBSTITUTE(G137," ;","_N  ; ")&amp;"_N"),IFERROR(IF(SEARCH(";",G137)&gt;0,SUBSTITUTE(G137,";","_N  ; ")&amp;"_N"),G137&amp;"_N"))),G137),"")</f>
        <v/>
      </c>
      <c r="J137" s="219"/>
      <c r="K137" s="209"/>
      <c r="L137" s="210"/>
      <c r="M137" s="209">
        <v>21</v>
      </c>
      <c r="N137" s="210"/>
      <c r="O137" s="209"/>
      <c r="P137" s="210"/>
      <c r="Q137" s="209"/>
      <c r="R137" s="210"/>
      <c r="S137" s="209"/>
      <c r="T137" s="210"/>
      <c r="U137" s="209"/>
      <c r="V137" s="210"/>
      <c r="W137" s="209" t="s">
        <v>4657</v>
      </c>
    </row>
    <row r="138" spans="1:23">
      <c r="A138" s="231" t="s">
        <v>1504</v>
      </c>
      <c r="B138" s="243" t="str">
        <f>IF(ISERROR(VLOOKUP(A138,TABLES!$A$2:$B$10,2,0)),"",VLOOKUP(A138,TABLES!$A$2:$B$10,2,0))</f>
        <v>□</v>
      </c>
      <c r="C138" s="208"/>
      <c r="D138" s="222"/>
      <c r="E138" s="177" t="s">
        <v>1440</v>
      </c>
      <c r="F138" s="176" t="s">
        <v>1625</v>
      </c>
      <c r="G138" s="251" t="s">
        <v>130</v>
      </c>
      <c r="H138" s="252" t="s">
        <v>664</v>
      </c>
      <c r="I138" s="251" t="str">
        <f t="shared" si="13"/>
        <v>AQ_CAPRESP_Sinusite ; AQ_CAPRESP_Sinusite_N</v>
      </c>
      <c r="J138" s="219" t="s">
        <v>131</v>
      </c>
      <c r="K138" s="209"/>
      <c r="L138" s="210"/>
      <c r="M138" s="209">
        <v>21</v>
      </c>
      <c r="N138" s="210"/>
      <c r="O138" s="209"/>
      <c r="P138" s="210"/>
      <c r="Q138" s="209"/>
      <c r="R138" s="210"/>
      <c r="S138" s="209"/>
      <c r="T138" s="210"/>
      <c r="U138" s="209"/>
      <c r="V138" s="210"/>
      <c r="W138" s="209" t="s">
        <v>4657</v>
      </c>
    </row>
    <row r="139" spans="1:23">
      <c r="A139" s="231" t="s">
        <v>1504</v>
      </c>
      <c r="B139" s="243" t="str">
        <f>IF(ISERROR(VLOOKUP(A139,TABLES!$A$2:$B$10,2,0)),"",VLOOKUP(A139,TABLES!$A$2:$B$10,2,0))</f>
        <v>□</v>
      </c>
      <c r="C139" s="208"/>
      <c r="D139" s="222"/>
      <c r="E139" s="177" t="s">
        <v>1441</v>
      </c>
      <c r="F139" s="176" t="s">
        <v>1626</v>
      </c>
      <c r="G139" s="251" t="s">
        <v>132</v>
      </c>
      <c r="H139" s="252" t="s">
        <v>664</v>
      </c>
      <c r="I139" s="251" t="str">
        <f t="shared" si="13"/>
        <v>AQ_CAPRESP_Conjonct ; AQ_CAPRESP_Conjonct_N</v>
      </c>
      <c r="J139" s="219" t="s">
        <v>131</v>
      </c>
      <c r="K139" s="209"/>
      <c r="L139" s="210"/>
      <c r="M139" s="209">
        <v>21</v>
      </c>
      <c r="N139" s="210"/>
      <c r="O139" s="209"/>
      <c r="P139" s="210"/>
      <c r="Q139" s="209"/>
      <c r="R139" s="210"/>
      <c r="S139" s="209"/>
      <c r="T139" s="210"/>
      <c r="U139" s="209"/>
      <c r="V139" s="210"/>
      <c r="W139" s="209" t="s">
        <v>4657</v>
      </c>
    </row>
    <row r="140" spans="1:23">
      <c r="A140" s="231" t="s">
        <v>1504</v>
      </c>
      <c r="B140" s="243" t="str">
        <f>IF(ISERROR(VLOOKUP(A140,TABLES!$A$2:$B$10,2,0)),"",VLOOKUP(A140,TABLES!$A$2:$B$10,2,0))</f>
        <v>□</v>
      </c>
      <c r="C140" s="208"/>
      <c r="D140" s="222"/>
      <c r="E140" s="177" t="s">
        <v>1442</v>
      </c>
      <c r="F140" s="176" t="s">
        <v>1627</v>
      </c>
      <c r="G140" s="251" t="s">
        <v>133</v>
      </c>
      <c r="H140" s="252" t="s">
        <v>664</v>
      </c>
      <c r="I140" s="251" t="str">
        <f t="shared" si="13"/>
        <v>AQ_CAPRESP_Eczema ; AQ_CAPRESP_Eczema_N</v>
      </c>
      <c r="J140" s="219" t="s">
        <v>131</v>
      </c>
      <c r="K140" s="209"/>
      <c r="L140" s="210"/>
      <c r="M140" s="209">
        <v>21</v>
      </c>
      <c r="N140" s="210"/>
      <c r="O140" s="209"/>
      <c r="P140" s="210"/>
      <c r="Q140" s="209"/>
      <c r="R140" s="210"/>
      <c r="S140" s="209"/>
      <c r="T140" s="210"/>
      <c r="U140" s="209"/>
      <c r="V140" s="210"/>
      <c r="W140" s="209" t="s">
        <v>4657</v>
      </c>
    </row>
    <row r="141" spans="1:23" ht="22.5">
      <c r="A141" s="231"/>
      <c r="B141" s="243"/>
      <c r="C141" s="222"/>
      <c r="D141" s="222"/>
      <c r="E141" s="563" t="s">
        <v>4874</v>
      </c>
      <c r="F141" s="563" t="s">
        <v>4882</v>
      </c>
      <c r="G141" s="251" t="s">
        <v>4891</v>
      </c>
      <c r="H141" s="183"/>
      <c r="I141" s="251" t="str">
        <f t="shared" si="13"/>
        <v>AQ_CAPRESP_TestPeau</v>
      </c>
      <c r="J141" s="570" t="s">
        <v>131</v>
      </c>
      <c r="K141" s="209"/>
      <c r="L141" s="210"/>
      <c r="M141" s="209"/>
      <c r="N141" s="210"/>
      <c r="O141" s="209"/>
      <c r="P141" s="210"/>
      <c r="Q141" s="209"/>
      <c r="R141" s="210"/>
      <c r="S141" s="209"/>
      <c r="T141" s="210"/>
      <c r="U141" s="209"/>
      <c r="V141" s="210"/>
      <c r="W141" s="209" t="s">
        <v>4657</v>
      </c>
    </row>
    <row r="142" spans="1:23">
      <c r="A142" s="231"/>
      <c r="B142" s="243"/>
      <c r="C142" s="212" t="str">
        <f t="shared" ref="C142:C150" si="14">IF($C$141="x","x","")</f>
        <v/>
      </c>
      <c r="D142" s="212" t="str">
        <f t="shared" ref="D142:D150" si="15">IF($D$141="x","x","")</f>
        <v/>
      </c>
      <c r="E142" s="563" t="s">
        <v>4881</v>
      </c>
      <c r="F142" s="563" t="s">
        <v>4883</v>
      </c>
      <c r="G142" s="251" t="s">
        <v>4890</v>
      </c>
      <c r="H142" s="183"/>
      <c r="I142" s="251" t="str">
        <f t="shared" si="13"/>
        <v>AQ_CAPRESP_TestPeauDiag</v>
      </c>
      <c r="J142" s="570" t="s">
        <v>131</v>
      </c>
      <c r="K142" s="209"/>
      <c r="L142" s="210"/>
      <c r="M142" s="209"/>
      <c r="N142" s="210"/>
      <c r="O142" s="209"/>
      <c r="P142" s="210"/>
      <c r="Q142" s="209"/>
      <c r="R142" s="210"/>
      <c r="S142" s="209"/>
      <c r="T142" s="210"/>
      <c r="U142" s="209"/>
      <c r="V142" s="210"/>
      <c r="W142" s="209" t="s">
        <v>4657</v>
      </c>
    </row>
    <row r="143" spans="1:23">
      <c r="A143" s="231"/>
      <c r="B143" s="243"/>
      <c r="C143" s="212" t="str">
        <f t="shared" si="14"/>
        <v/>
      </c>
      <c r="D143" s="212" t="str">
        <f t="shared" si="15"/>
        <v/>
      </c>
      <c r="E143" s="563" t="s">
        <v>4875</v>
      </c>
      <c r="F143" s="563" t="s">
        <v>4884</v>
      </c>
      <c r="G143" s="251"/>
      <c r="H143" s="183"/>
      <c r="I143" s="251"/>
      <c r="J143" s="570" t="s">
        <v>131</v>
      </c>
      <c r="K143" s="209"/>
      <c r="L143" s="210"/>
      <c r="M143" s="209"/>
      <c r="N143" s="210"/>
      <c r="O143" s="209"/>
      <c r="P143" s="210"/>
      <c r="Q143" s="209"/>
      <c r="R143" s="210"/>
      <c r="S143" s="209"/>
      <c r="T143" s="210"/>
      <c r="U143" s="209"/>
      <c r="V143" s="210"/>
      <c r="W143" s="209" t="s">
        <v>4657</v>
      </c>
    </row>
    <row r="144" spans="1:23">
      <c r="A144" s="231"/>
      <c r="B144" s="243"/>
      <c r="C144" s="212" t="str">
        <f t="shared" si="14"/>
        <v/>
      </c>
      <c r="D144" s="212" t="str">
        <f t="shared" si="15"/>
        <v/>
      </c>
      <c r="E144" s="563" t="s">
        <v>4876</v>
      </c>
      <c r="F144" s="563" t="s">
        <v>4885</v>
      </c>
      <c r="G144" s="251" t="s">
        <v>4898</v>
      </c>
      <c r="H144" s="183"/>
      <c r="I144" s="251" t="str">
        <f t="shared" ref="I144:I151" si="16">IF(G144&lt;&gt;"",IF(H144&lt;&gt;"",G144&amp;" ; "&amp;IFERROR(IF(SEARCH(" ; ",G144)&gt;0,SUBSTITUTE(G144," ; ","_N ; ")&amp;"_N"),IFERROR(IF(SEARCH(" ;",G144)&gt;0,SUBSTITUTE(G144," ;","_N  ; ")&amp;"_N"),IFERROR(IF(SEARCH(";",G144)&gt;0,SUBSTITUTE(G144,";","_N  ; ")&amp;"_N"),G144&amp;"_N"))),G144),"")</f>
        <v>AQ_CAPRESP_TestPeauBete</v>
      </c>
      <c r="J144" s="570" t="s">
        <v>131</v>
      </c>
      <c r="K144" s="209"/>
      <c r="L144" s="210"/>
      <c r="M144" s="209"/>
      <c r="N144" s="210"/>
      <c r="O144" s="209"/>
      <c r="P144" s="210"/>
      <c r="Q144" s="209"/>
      <c r="R144" s="210"/>
      <c r="S144" s="209"/>
      <c r="T144" s="210"/>
      <c r="U144" s="209"/>
      <c r="V144" s="210"/>
      <c r="W144" s="209" t="s">
        <v>4657</v>
      </c>
    </row>
    <row r="145" spans="1:23">
      <c r="A145" s="231"/>
      <c r="B145" s="243"/>
      <c r="C145" s="212" t="str">
        <f t="shared" si="14"/>
        <v/>
      </c>
      <c r="D145" s="212" t="str">
        <f t="shared" si="15"/>
        <v/>
      </c>
      <c r="E145" s="563" t="s">
        <v>4877</v>
      </c>
      <c r="F145" s="563" t="s">
        <v>4877</v>
      </c>
      <c r="G145" s="251" t="s">
        <v>4897</v>
      </c>
      <c r="H145" s="183"/>
      <c r="I145" s="251" t="str">
        <f t="shared" si="16"/>
        <v>AQ_CAPRESP_TestPeauPolen</v>
      </c>
      <c r="J145" s="570" t="s">
        <v>131</v>
      </c>
      <c r="K145" s="209"/>
      <c r="L145" s="210"/>
      <c r="M145" s="209"/>
      <c r="N145" s="210"/>
      <c r="O145" s="209"/>
      <c r="P145" s="210"/>
      <c r="Q145" s="209"/>
      <c r="R145" s="210"/>
      <c r="S145" s="209"/>
      <c r="T145" s="210"/>
      <c r="U145" s="209"/>
      <c r="V145" s="210"/>
      <c r="W145" s="209" t="s">
        <v>4657</v>
      </c>
    </row>
    <row r="146" spans="1:23">
      <c r="A146" s="231"/>
      <c r="B146" s="243"/>
      <c r="C146" s="212" t="str">
        <f t="shared" si="14"/>
        <v/>
      </c>
      <c r="D146" s="212" t="str">
        <f t="shared" si="15"/>
        <v/>
      </c>
      <c r="E146" s="563" t="s">
        <v>4878</v>
      </c>
      <c r="F146" s="563" t="s">
        <v>4886</v>
      </c>
      <c r="G146" s="251" t="s">
        <v>4896</v>
      </c>
      <c r="H146" s="183"/>
      <c r="I146" s="251" t="str">
        <f t="shared" si="16"/>
        <v>AQ_CAPRESP_TestPeauAcar</v>
      </c>
      <c r="J146" s="570" t="s">
        <v>131</v>
      </c>
      <c r="K146" s="209"/>
      <c r="L146" s="210"/>
      <c r="M146" s="209"/>
      <c r="N146" s="210"/>
      <c r="O146" s="209"/>
      <c r="P146" s="210"/>
      <c r="Q146" s="209"/>
      <c r="R146" s="210"/>
      <c r="S146" s="209"/>
      <c r="T146" s="210"/>
      <c r="U146" s="209"/>
      <c r="V146" s="210"/>
      <c r="W146" s="209" t="s">
        <v>4657</v>
      </c>
    </row>
    <row r="147" spans="1:23">
      <c r="A147" s="231"/>
      <c r="B147" s="243"/>
      <c r="C147" s="212" t="str">
        <f t="shared" si="14"/>
        <v/>
      </c>
      <c r="D147" s="212" t="str">
        <f t="shared" si="15"/>
        <v/>
      </c>
      <c r="E147" s="563" t="s">
        <v>4879</v>
      </c>
      <c r="F147" s="563" t="s">
        <v>4887</v>
      </c>
      <c r="G147" s="251" t="s">
        <v>4895</v>
      </c>
      <c r="H147" s="183"/>
      <c r="I147" s="251" t="str">
        <f t="shared" si="16"/>
        <v>AQ_CAPRESP_TestPeauAlim</v>
      </c>
      <c r="J147" s="570" t="s">
        <v>131</v>
      </c>
      <c r="K147" s="209"/>
      <c r="L147" s="210"/>
      <c r="M147" s="209"/>
      <c r="N147" s="210"/>
      <c r="O147" s="209"/>
      <c r="P147" s="210"/>
      <c r="Q147" s="209"/>
      <c r="R147" s="210"/>
      <c r="S147" s="209"/>
      <c r="T147" s="210"/>
      <c r="U147" s="209"/>
      <c r="V147" s="210"/>
      <c r="W147" s="209" t="s">
        <v>4657</v>
      </c>
    </row>
    <row r="148" spans="1:23">
      <c r="A148" s="231"/>
      <c r="B148" s="243"/>
      <c r="C148" s="212" t="str">
        <f t="shared" si="14"/>
        <v/>
      </c>
      <c r="D148" s="212" t="str">
        <f t="shared" si="15"/>
        <v/>
      </c>
      <c r="E148" s="563" t="s">
        <v>4880</v>
      </c>
      <c r="F148" s="563" t="s">
        <v>4888</v>
      </c>
      <c r="G148" s="251" t="s">
        <v>4894</v>
      </c>
      <c r="H148" s="183"/>
      <c r="I148" s="251" t="str">
        <f t="shared" si="16"/>
        <v>AQ_CAPRESP_TestPeauMoisi</v>
      </c>
      <c r="J148" s="570" t="s">
        <v>131</v>
      </c>
      <c r="K148" s="209"/>
      <c r="L148" s="210"/>
      <c r="M148" s="209"/>
      <c r="N148" s="210"/>
      <c r="O148" s="209"/>
      <c r="P148" s="210"/>
      <c r="Q148" s="209"/>
      <c r="R148" s="210"/>
      <c r="S148" s="209"/>
      <c r="T148" s="210"/>
      <c r="U148" s="209"/>
      <c r="V148" s="210"/>
      <c r="W148" s="209" t="s">
        <v>4657</v>
      </c>
    </row>
    <row r="149" spans="1:23">
      <c r="A149" s="231"/>
      <c r="B149" s="243"/>
      <c r="C149" s="212" t="str">
        <f t="shared" si="14"/>
        <v/>
      </c>
      <c r="D149" s="212" t="str">
        <f t="shared" si="15"/>
        <v/>
      </c>
      <c r="E149" s="563" t="s">
        <v>1774</v>
      </c>
      <c r="F149" s="563" t="s">
        <v>266</v>
      </c>
      <c r="G149" s="251" t="s">
        <v>4893</v>
      </c>
      <c r="H149" s="183"/>
      <c r="I149" s="251" t="str">
        <f t="shared" si="16"/>
        <v>AQ_CAPRESP_TestPeauAut</v>
      </c>
      <c r="J149" s="570" t="s">
        <v>131</v>
      </c>
      <c r="K149" s="209"/>
      <c r="L149" s="210"/>
      <c r="M149" s="209"/>
      <c r="N149" s="210"/>
      <c r="O149" s="209"/>
      <c r="P149" s="210"/>
      <c r="Q149" s="209"/>
      <c r="R149" s="210"/>
      <c r="S149" s="209"/>
      <c r="T149" s="210"/>
      <c r="U149" s="209"/>
      <c r="V149" s="210"/>
      <c r="W149" s="209" t="s">
        <v>4657</v>
      </c>
    </row>
    <row r="150" spans="1:23">
      <c r="A150" s="231"/>
      <c r="B150" s="243"/>
      <c r="C150" s="212" t="str">
        <f t="shared" si="14"/>
        <v/>
      </c>
      <c r="D150" s="212" t="str">
        <f t="shared" si="15"/>
        <v/>
      </c>
      <c r="E150" s="563" t="s">
        <v>2757</v>
      </c>
      <c r="F150" s="563" t="s">
        <v>4889</v>
      </c>
      <c r="G150" s="251" t="s">
        <v>4892</v>
      </c>
      <c r="H150" s="183"/>
      <c r="I150" s="251" t="str">
        <f t="shared" si="16"/>
        <v>AQ_CAPRESP_TestPeauNsp</v>
      </c>
      <c r="J150" s="570" t="s">
        <v>131</v>
      </c>
      <c r="K150" s="209"/>
      <c r="L150" s="210"/>
      <c r="M150" s="209"/>
      <c r="N150" s="210"/>
      <c r="O150" s="209"/>
      <c r="P150" s="210"/>
      <c r="Q150" s="209"/>
      <c r="R150" s="210"/>
      <c r="S150" s="209"/>
      <c r="T150" s="210"/>
      <c r="U150" s="209"/>
      <c r="V150" s="210"/>
      <c r="W150" s="209" t="s">
        <v>4657</v>
      </c>
    </row>
    <row r="151" spans="1:23">
      <c r="A151" s="231" t="s">
        <v>1507</v>
      </c>
      <c r="B151" s="243" t="str">
        <f>IF(ISERROR(VLOOKUP(A151,TABLES!$A$2:$B$10,2,0)),"",VLOOKUP(A151,TABLES!$A$2:$B$10,2,0))</f>
        <v>▐</v>
      </c>
      <c r="C151" s="256" t="str">
        <f>IF(COUNTIF(C153:C192,"x"),"z","")</f>
        <v/>
      </c>
      <c r="D151" s="256" t="str">
        <f>IF(COUNTIF(D153:D192,"x"),"z","")</f>
        <v/>
      </c>
      <c r="E151" s="173" t="s">
        <v>2582</v>
      </c>
      <c r="F151" s="174" t="s">
        <v>2581</v>
      </c>
      <c r="G151" s="269"/>
      <c r="H151" s="269"/>
      <c r="I151" s="269" t="str">
        <f t="shared" si="16"/>
        <v/>
      </c>
      <c r="J151" s="269"/>
      <c r="K151" s="207"/>
      <c r="L151" s="214"/>
      <c r="M151" s="207"/>
      <c r="N151" s="214"/>
      <c r="O151" s="207"/>
      <c r="P151" s="214"/>
      <c r="Q151" s="207" t="s">
        <v>222</v>
      </c>
      <c r="R151" s="214"/>
      <c r="S151" s="207"/>
      <c r="T151" s="214"/>
      <c r="U151" s="207"/>
      <c r="V151" s="214"/>
      <c r="W151" s="207"/>
    </row>
    <row r="152" spans="1:23" ht="33.75">
      <c r="A152" s="231" t="s">
        <v>253</v>
      </c>
      <c r="B152" s="242" t="str">
        <f>IF(ISERROR(VLOOKUP(A152,TABLES!$A$2:$B$10,2,0)),"",VLOOKUP(A152,TABLES!$A$2:$B$10,2,0))</f>
        <v>!</v>
      </c>
      <c r="C152" s="256"/>
      <c r="D152" s="256"/>
      <c r="E152" s="89" t="s">
        <v>3315</v>
      </c>
      <c r="F152" s="90" t="s">
        <v>3316</v>
      </c>
      <c r="G152" s="269"/>
      <c r="H152" s="269"/>
      <c r="I152" s="269"/>
      <c r="J152" s="269"/>
      <c r="K152" s="269"/>
      <c r="L152" s="269"/>
      <c r="M152" s="269"/>
      <c r="N152" s="269"/>
      <c r="O152" s="269"/>
      <c r="P152" s="269"/>
      <c r="Q152" s="269"/>
      <c r="R152" s="269"/>
      <c r="S152" s="269"/>
      <c r="T152" s="269"/>
      <c r="U152" s="269"/>
      <c r="V152" s="269"/>
      <c r="W152" s="269"/>
    </row>
    <row r="153" spans="1:23" ht="45">
      <c r="A153" s="231" t="s">
        <v>1505</v>
      </c>
      <c r="B153" s="243" t="str">
        <f>IF(ISERROR(VLOOKUP(A153,TABLES!$A$2:$B$10,2,0)),"",VLOOKUP(A153,TABLES!$A$2:$B$10,2,0))</f>
        <v>■</v>
      </c>
      <c r="C153" s="462"/>
      <c r="D153" s="461"/>
      <c r="E153" s="183" t="s">
        <v>1494</v>
      </c>
      <c r="F153" s="178" t="s">
        <v>1360</v>
      </c>
      <c r="G153" s="251" t="s">
        <v>843</v>
      </c>
      <c r="H153" s="252" t="s">
        <v>222</v>
      </c>
      <c r="I153" s="251" t="str">
        <f t="shared" ref="I153:I162" si="17">IF(G153&lt;&gt;"",IF(H153&lt;&gt;"",G153&amp;" ; "&amp;IFERROR(IF(SEARCH(" ; ",G153)&gt;0,SUBSTITUTE(G153," ; ","_N ; ")&amp;"_N"),IFERROR(IF(SEARCH(" ;",G153)&gt;0,SUBSTITUTE(G153," ;","_N  ; ")&amp;"_N"),IFERROR(IF(SEARCH(";",G153)&gt;0,SUBSTITUTE(G153,";","_N  ; ")&amp;"_N"),G153&amp;"_N"))),G153),"")</f>
        <v>AQ_DENT_DernVisit ; AQ_DENT_DernVisit_N</v>
      </c>
      <c r="J153" s="219" t="s">
        <v>698</v>
      </c>
      <c r="K153" s="209"/>
      <c r="L153" s="210"/>
      <c r="M153" s="209"/>
      <c r="N153" s="210"/>
      <c r="O153" s="209"/>
      <c r="P153" s="210"/>
      <c r="Q153" s="209">
        <v>7</v>
      </c>
      <c r="R153" s="210"/>
      <c r="S153" s="209"/>
      <c r="T153" s="210"/>
      <c r="U153" s="209"/>
      <c r="V153" s="210"/>
      <c r="W153" s="209"/>
    </row>
    <row r="154" spans="1:23" ht="22.5">
      <c r="A154" s="231" t="s">
        <v>1505</v>
      </c>
      <c r="B154" s="243" t="str">
        <f>IF(ISERROR(VLOOKUP(A154,TABLES!$A$2:$B$10,2,0)),"",VLOOKUP(A154,TABLES!$A$2:$B$10,2,0))</f>
        <v>■</v>
      </c>
      <c r="C154" s="32" t="str">
        <f>IF(OR(C155="x",C156="x",C157="x",C158="x",C159="x",C160="x",C161="x"),"x","Sélection ci-dessous")</f>
        <v>Sélection ci-dessous</v>
      </c>
      <c r="D154" s="32" t="str">
        <f>IF(OR(D155="x",D156="x",D157="x",D158="x",D159="x",D160="x",D161="x"),"x","Select items here under")</f>
        <v>Select items here under</v>
      </c>
      <c r="E154" s="183" t="s">
        <v>545</v>
      </c>
      <c r="F154" s="178" t="s">
        <v>3283</v>
      </c>
      <c r="I154" s="235" t="str">
        <f t="shared" si="17"/>
        <v/>
      </c>
      <c r="K154" s="209"/>
      <c r="L154" s="210"/>
      <c r="M154" s="209"/>
      <c r="N154" s="210"/>
      <c r="O154" s="209"/>
      <c r="P154" s="210"/>
      <c r="Q154" s="209">
        <v>8</v>
      </c>
      <c r="R154" s="210"/>
      <c r="S154" s="209"/>
      <c r="T154" s="210"/>
      <c r="U154" s="209"/>
      <c r="V154" s="210"/>
      <c r="W154" s="209"/>
    </row>
    <row r="155" spans="1:23">
      <c r="A155" s="231" t="s">
        <v>482</v>
      </c>
      <c r="B155" s="243" t="str">
        <f>IF(ISERROR(VLOOKUP(A155,TABLES!$A$2:$B$10,2,0)),"",VLOOKUP(A155,TABLES!$A$2:$B$10,2,0))</f>
        <v>-</v>
      </c>
      <c r="C155" s="462"/>
      <c r="D155" s="461"/>
      <c r="E155" s="176" t="s">
        <v>1015</v>
      </c>
      <c r="F155" s="260" t="s">
        <v>1062</v>
      </c>
      <c r="G155" s="251" t="s">
        <v>578</v>
      </c>
      <c r="H155" s="252"/>
      <c r="I155" s="251" t="str">
        <f t="shared" si="17"/>
        <v>AQ_DENT_RaisMoiCtrl</v>
      </c>
      <c r="J155" s="219" t="s">
        <v>698</v>
      </c>
      <c r="K155" s="209"/>
      <c r="L155" s="210"/>
      <c r="M155" s="209"/>
      <c r="N155" s="210"/>
      <c r="O155" s="209"/>
      <c r="P155" s="210"/>
      <c r="Q155" s="209">
        <v>8</v>
      </c>
      <c r="R155" s="210"/>
      <c r="S155" s="209"/>
      <c r="T155" s="210"/>
      <c r="U155" s="209"/>
      <c r="V155" s="210"/>
      <c r="W155" s="209"/>
    </row>
    <row r="156" spans="1:23">
      <c r="A156" s="231" t="s">
        <v>482</v>
      </c>
      <c r="B156" s="243" t="str">
        <f>IF(ISERROR(VLOOKUP(A156,TABLES!$A$2:$B$10,2,0)),"",VLOOKUP(A156,TABLES!$A$2:$B$10,2,0))</f>
        <v>-</v>
      </c>
      <c r="C156" s="462"/>
      <c r="D156" s="461"/>
      <c r="E156" s="176" t="s">
        <v>1809</v>
      </c>
      <c r="F156" s="260" t="s">
        <v>1063</v>
      </c>
      <c r="G156" s="251" t="s">
        <v>579</v>
      </c>
      <c r="H156" s="252"/>
      <c r="I156" s="251" t="str">
        <f t="shared" si="17"/>
        <v>AQ_DENT_RaisDocCtrl</v>
      </c>
      <c r="J156" s="219" t="s">
        <v>698</v>
      </c>
      <c r="K156" s="209"/>
      <c r="L156" s="210"/>
      <c r="M156" s="209"/>
      <c r="N156" s="210"/>
      <c r="O156" s="209"/>
      <c r="P156" s="210"/>
      <c r="Q156" s="209">
        <v>8</v>
      </c>
      <c r="R156" s="210"/>
      <c r="S156" s="209"/>
      <c r="T156" s="210"/>
      <c r="U156" s="209"/>
      <c r="V156" s="210"/>
      <c r="W156" s="209"/>
    </row>
    <row r="157" spans="1:23">
      <c r="A157" s="231" t="s">
        <v>482</v>
      </c>
      <c r="B157" s="243" t="str">
        <f>IF(ISERROR(VLOOKUP(A157,TABLES!$A$2:$B$10,2,0)),"",VLOOKUP(A157,TABLES!$A$2:$B$10,2,0))</f>
        <v>-</v>
      </c>
      <c r="C157" s="462"/>
      <c r="D157" s="461"/>
      <c r="E157" s="176" t="s">
        <v>1016</v>
      </c>
      <c r="F157" s="260" t="s">
        <v>1064</v>
      </c>
      <c r="G157" s="251" t="s">
        <v>580</v>
      </c>
      <c r="H157" s="252"/>
      <c r="I157" s="251" t="str">
        <f t="shared" si="17"/>
        <v>AQ_DENT_RaisMal</v>
      </c>
      <c r="J157" s="219" t="s">
        <v>698</v>
      </c>
      <c r="K157" s="209"/>
      <c r="L157" s="210"/>
      <c r="M157" s="209"/>
      <c r="N157" s="210"/>
      <c r="O157" s="209"/>
      <c r="P157" s="210"/>
      <c r="Q157" s="209">
        <v>8</v>
      </c>
      <c r="R157" s="210"/>
      <c r="S157" s="209"/>
      <c r="T157" s="210"/>
      <c r="U157" s="209"/>
      <c r="V157" s="210"/>
      <c r="W157" s="209"/>
    </row>
    <row r="158" spans="1:23">
      <c r="A158" s="231" t="s">
        <v>482</v>
      </c>
      <c r="B158" s="243" t="str">
        <f>IF(ISERROR(VLOOKUP(A158,TABLES!$A$2:$B$10,2,0)),"",VLOOKUP(A158,TABLES!$A$2:$B$10,2,0))</f>
        <v>-</v>
      </c>
      <c r="C158" s="462"/>
      <c r="D158" s="461"/>
      <c r="E158" s="176" t="s">
        <v>1017</v>
      </c>
      <c r="F158" s="260" t="s">
        <v>1065</v>
      </c>
      <c r="G158" s="251" t="s">
        <v>581</v>
      </c>
      <c r="H158" s="252"/>
      <c r="I158" s="251" t="str">
        <f t="shared" si="17"/>
        <v>AQ_DENT_RaisTrait</v>
      </c>
      <c r="J158" s="219" t="s">
        <v>698</v>
      </c>
      <c r="K158" s="209"/>
      <c r="L158" s="210"/>
      <c r="M158" s="209"/>
      <c r="N158" s="210"/>
      <c r="O158" s="209"/>
      <c r="P158" s="210"/>
      <c r="Q158" s="209">
        <v>8</v>
      </c>
      <c r="R158" s="210"/>
      <c r="S158" s="209"/>
      <c r="T158" s="210"/>
      <c r="U158" s="209"/>
      <c r="V158" s="210"/>
      <c r="W158" s="209"/>
    </row>
    <row r="159" spans="1:23">
      <c r="A159" s="231" t="s">
        <v>482</v>
      </c>
      <c r="B159" s="243" t="str">
        <f>IF(ISERROR(VLOOKUP(A159,TABLES!$A$2:$B$10,2,0)),"",VLOOKUP(A159,TABLES!$A$2:$B$10,2,0))</f>
        <v>-</v>
      </c>
      <c r="C159" s="462"/>
      <c r="D159" s="463"/>
      <c r="E159" s="176" t="s">
        <v>1018</v>
      </c>
      <c r="F159" s="260" t="s">
        <v>1066</v>
      </c>
      <c r="G159" s="251" t="s">
        <v>582</v>
      </c>
      <c r="H159" s="252"/>
      <c r="I159" s="251" t="str">
        <f t="shared" si="17"/>
        <v>AQ_DENT_RaisEsthe</v>
      </c>
      <c r="J159" s="219" t="s">
        <v>698</v>
      </c>
      <c r="K159" s="209"/>
      <c r="L159" s="210"/>
      <c r="M159" s="209"/>
      <c r="N159" s="210"/>
      <c r="O159" s="209"/>
      <c r="P159" s="210"/>
      <c r="Q159" s="209">
        <v>8</v>
      </c>
      <c r="R159" s="210"/>
      <c r="S159" s="209"/>
      <c r="T159" s="210"/>
      <c r="U159" s="209"/>
      <c r="V159" s="210"/>
      <c r="W159" s="209"/>
    </row>
    <row r="160" spans="1:23">
      <c r="A160" s="231" t="s">
        <v>482</v>
      </c>
      <c r="B160" s="243" t="str">
        <f>IF(ISERROR(VLOOKUP(A160,TABLES!$A$2:$B$10,2,0)),"",VLOOKUP(A160,TABLES!$A$2:$B$10,2,0))</f>
        <v>-</v>
      </c>
      <c r="C160" s="462"/>
      <c r="D160" s="463"/>
      <c r="E160" s="176" t="s">
        <v>940</v>
      </c>
      <c r="F160" s="260" t="s">
        <v>1067</v>
      </c>
      <c r="G160" s="251" t="s">
        <v>583</v>
      </c>
      <c r="H160" s="252"/>
      <c r="I160" s="251" t="str">
        <f t="shared" si="17"/>
        <v>AQ_DENT_RaisAutre</v>
      </c>
      <c r="J160" s="219" t="s">
        <v>698</v>
      </c>
      <c r="K160" s="209"/>
      <c r="L160" s="210"/>
      <c r="M160" s="209"/>
      <c r="N160" s="210"/>
      <c r="O160" s="209"/>
      <c r="P160" s="210"/>
      <c r="Q160" s="209">
        <v>8</v>
      </c>
      <c r="R160" s="210"/>
      <c r="S160" s="209"/>
      <c r="T160" s="210"/>
      <c r="U160" s="209"/>
      <c r="V160" s="210"/>
      <c r="W160" s="209"/>
    </row>
    <row r="161" spans="1:23">
      <c r="A161" s="231" t="s">
        <v>482</v>
      </c>
      <c r="B161" s="243" t="str">
        <f>IF(ISERROR(VLOOKUP(A161,TABLES!$A$2:$B$10,2,0)),"",VLOOKUP(A161,TABLES!$A$2:$B$10,2,0))</f>
        <v>-</v>
      </c>
      <c r="C161" s="463"/>
      <c r="D161" s="463"/>
      <c r="E161" s="176" t="s">
        <v>1112</v>
      </c>
      <c r="F161" s="260" t="s">
        <v>1122</v>
      </c>
      <c r="G161" s="251" t="s">
        <v>584</v>
      </c>
      <c r="H161" s="252"/>
      <c r="I161" s="251" t="str">
        <f t="shared" si="17"/>
        <v>AQ_DENT_RaisNSP</v>
      </c>
      <c r="J161" s="219" t="s">
        <v>698</v>
      </c>
      <c r="K161" s="209"/>
      <c r="L161" s="210"/>
      <c r="M161" s="209"/>
      <c r="N161" s="210"/>
      <c r="O161" s="209"/>
      <c r="P161" s="210"/>
      <c r="Q161" s="209">
        <v>8</v>
      </c>
      <c r="R161" s="210"/>
      <c r="S161" s="209"/>
      <c r="T161" s="210"/>
      <c r="U161" s="209"/>
      <c r="V161" s="210"/>
      <c r="W161" s="209"/>
    </row>
    <row r="162" spans="1:23" ht="33.75">
      <c r="A162" s="231" t="s">
        <v>1505</v>
      </c>
      <c r="B162" s="243" t="str">
        <f>IF(ISERROR(VLOOKUP(A162,TABLES!$A$2:$B$10,2,0)),"",VLOOKUP(A162,TABLES!$A$2:$B$10,2,0))</f>
        <v>■</v>
      </c>
      <c r="C162" s="461"/>
      <c r="D162" s="461"/>
      <c r="E162" s="183" t="s">
        <v>1245</v>
      </c>
      <c r="F162" s="274" t="s">
        <v>1361</v>
      </c>
      <c r="G162" s="251" t="s">
        <v>585</v>
      </c>
      <c r="H162" s="252" t="s">
        <v>222</v>
      </c>
      <c r="I162" s="251" t="str">
        <f t="shared" si="17"/>
        <v>AQ_DENT_Renonce ; AQ_DENT_Renonce_N</v>
      </c>
      <c r="J162" s="219" t="s">
        <v>698</v>
      </c>
      <c r="K162" s="209"/>
      <c r="L162" s="210"/>
      <c r="M162" s="209"/>
      <c r="N162" s="210"/>
      <c r="O162" s="209"/>
      <c r="P162" s="210"/>
      <c r="Q162" s="209">
        <v>9</v>
      </c>
      <c r="R162" s="210"/>
      <c r="S162" s="209"/>
      <c r="T162" s="210"/>
      <c r="U162" s="209"/>
      <c r="V162" s="210"/>
      <c r="W162" s="209"/>
    </row>
    <row r="163" spans="1:23">
      <c r="A163" s="231" t="s">
        <v>1508</v>
      </c>
      <c r="B163" s="243" t="str">
        <f>IF(ISERROR(VLOOKUP(A163,TABLES!$A$2:$B$10,2,0)),"",VLOOKUP(A163,TABLES!$A$2:$B$10,2,0))</f>
        <v>□</v>
      </c>
      <c r="C163" s="211" t="str">
        <f>IF(OR(C164="x",C173="x"),"x","")</f>
        <v/>
      </c>
      <c r="D163" s="211" t="str">
        <f>IF(OR(D164="x",D173="x"),"x","")</f>
        <v/>
      </c>
      <c r="E163" s="177" t="s">
        <v>1170</v>
      </c>
      <c r="F163" s="178" t="s">
        <v>1171</v>
      </c>
      <c r="G163" s="251"/>
      <c r="H163" s="252"/>
      <c r="I163" s="251"/>
      <c r="J163" s="219"/>
      <c r="K163" s="209"/>
      <c r="L163" s="210"/>
      <c r="M163" s="209"/>
      <c r="N163" s="210"/>
      <c r="O163" s="209"/>
      <c r="P163" s="210"/>
      <c r="Q163" s="209">
        <v>9</v>
      </c>
      <c r="R163" s="210"/>
      <c r="S163" s="209"/>
      <c r="T163" s="210"/>
      <c r="U163" s="209"/>
      <c r="V163" s="210"/>
      <c r="W163" s="209"/>
    </row>
    <row r="164" spans="1:23">
      <c r="A164" s="231" t="s">
        <v>1504</v>
      </c>
      <c r="B164" s="243" t="str">
        <f>IF(ISERROR(VLOOKUP(A164,TABLES!$A$2:$B$10,2,0)),"",VLOOKUP(A164,TABLES!$A$2:$B$10,2,0))</f>
        <v>□</v>
      </c>
      <c r="C164" s="211" t="str">
        <f>IF(COUNTIF(C165:C172,"x"),"x","")</f>
        <v/>
      </c>
      <c r="D164" s="211" t="str">
        <f>IF(COUNTIF(D165:D172,"x"),"x","")</f>
        <v/>
      </c>
      <c r="E164" s="176" t="s">
        <v>1446</v>
      </c>
      <c r="F164" s="260" t="s">
        <v>3284</v>
      </c>
      <c r="G164" s="251"/>
      <c r="H164" s="252"/>
      <c r="I164" s="251" t="str">
        <f t="shared" ref="I164:I193" si="18">IF(G164&lt;&gt;"",IF(H164&lt;&gt;"",G164&amp;" ; "&amp;IFERROR(IF(SEARCH(" ; ",G164)&gt;0,SUBSTITUTE(G164," ; ","_N ; ")&amp;"_N"),IFERROR(IF(SEARCH(" ;",G164)&gt;0,SUBSTITUTE(G164," ;","_N  ; ")&amp;"_N"),IFERROR(IF(SEARCH(";",G164)&gt;0,SUBSTITUTE(G164,";","_N  ; ")&amp;"_N"),G164&amp;"_N"))),G164),"")</f>
        <v/>
      </c>
      <c r="J164" s="219"/>
      <c r="K164" s="209"/>
      <c r="L164" s="210"/>
      <c r="M164" s="209"/>
      <c r="N164" s="210"/>
      <c r="O164" s="209"/>
      <c r="P164" s="210"/>
      <c r="Q164" s="209">
        <v>9</v>
      </c>
      <c r="R164" s="210"/>
      <c r="S164" s="209"/>
      <c r="T164" s="210"/>
      <c r="U164" s="209"/>
      <c r="V164" s="210"/>
      <c r="W164" s="209"/>
    </row>
    <row r="165" spans="1:23">
      <c r="A165" s="231" t="s">
        <v>482</v>
      </c>
      <c r="B165" s="243" t="str">
        <f>IF(ISERROR(VLOOKUP(A165,TABLES!$A$2:$B$10,2,0)),"",VLOOKUP(A165,TABLES!$A$2:$B$10,2,0))</f>
        <v>-</v>
      </c>
      <c r="C165" s="463" t="str">
        <f t="shared" ref="C165:C172" si="19">IF($C$162="x","x","")</f>
        <v/>
      </c>
      <c r="D165" s="463" t="str">
        <f t="shared" ref="D165:D172" si="20">IF($D$162="x","x","")</f>
        <v/>
      </c>
      <c r="E165" s="176" t="s">
        <v>1019</v>
      </c>
      <c r="F165" s="176" t="s">
        <v>1068</v>
      </c>
      <c r="G165" s="251" t="s">
        <v>586</v>
      </c>
      <c r="H165" s="252"/>
      <c r="I165" s="251" t="str">
        <f t="shared" si="18"/>
        <v>AQ_DENT_RenCher</v>
      </c>
      <c r="J165" s="219" t="s">
        <v>698</v>
      </c>
      <c r="K165" s="209"/>
      <c r="L165" s="210"/>
      <c r="M165" s="209"/>
      <c r="N165" s="210"/>
      <c r="O165" s="209"/>
      <c r="P165" s="210"/>
      <c r="Q165" s="209">
        <v>9</v>
      </c>
      <c r="R165" s="210"/>
      <c r="S165" s="209"/>
      <c r="T165" s="210"/>
      <c r="U165" s="209"/>
      <c r="V165" s="210"/>
      <c r="W165" s="209"/>
    </row>
    <row r="166" spans="1:23">
      <c r="A166" s="231" t="s">
        <v>482</v>
      </c>
      <c r="B166" s="243" t="str">
        <f>IF(ISERROR(VLOOKUP(A166,TABLES!$A$2:$B$10,2,0)),"",VLOOKUP(A166,TABLES!$A$2:$B$10,2,0))</f>
        <v>-</v>
      </c>
      <c r="C166" s="463" t="str">
        <f t="shared" si="19"/>
        <v/>
      </c>
      <c r="D166" s="463" t="str">
        <f t="shared" si="20"/>
        <v/>
      </c>
      <c r="E166" s="176" t="s">
        <v>1020</v>
      </c>
      <c r="F166" s="176" t="s">
        <v>1069</v>
      </c>
      <c r="G166" s="251" t="s">
        <v>587</v>
      </c>
      <c r="H166" s="252"/>
      <c r="I166" s="251" t="str">
        <f t="shared" si="18"/>
        <v>AQ_DENT_RenDelais</v>
      </c>
      <c r="J166" s="219" t="s">
        <v>698</v>
      </c>
      <c r="K166" s="209"/>
      <c r="L166" s="210"/>
      <c r="M166" s="209"/>
      <c r="N166" s="210"/>
      <c r="O166" s="209"/>
      <c r="P166" s="210"/>
      <c r="Q166" s="209">
        <v>9</v>
      </c>
      <c r="R166" s="210"/>
      <c r="S166" s="209"/>
      <c r="T166" s="210"/>
      <c r="U166" s="209"/>
      <c r="V166" s="210"/>
      <c r="W166" s="209"/>
    </row>
    <row r="167" spans="1:23">
      <c r="A167" s="231" t="s">
        <v>482</v>
      </c>
      <c r="B167" s="243" t="str">
        <f>IF(ISERROR(VLOOKUP(A167,TABLES!$A$2:$B$10,2,0)),"",VLOOKUP(A167,TABLES!$A$2:$B$10,2,0))</f>
        <v>-</v>
      </c>
      <c r="C167" s="463" t="str">
        <f t="shared" si="19"/>
        <v/>
      </c>
      <c r="D167" s="463" t="str">
        <f t="shared" si="20"/>
        <v/>
      </c>
      <c r="E167" s="176" t="s">
        <v>1022</v>
      </c>
      <c r="F167" s="176" t="s">
        <v>1070</v>
      </c>
      <c r="G167" s="251" t="s">
        <v>588</v>
      </c>
      <c r="H167" s="252"/>
      <c r="I167" s="251" t="str">
        <f t="shared" si="18"/>
        <v>AQ_DENT_RenTemps</v>
      </c>
      <c r="J167" s="219" t="s">
        <v>698</v>
      </c>
      <c r="K167" s="209"/>
      <c r="L167" s="210"/>
      <c r="M167" s="209"/>
      <c r="N167" s="210"/>
      <c r="O167" s="209"/>
      <c r="P167" s="210"/>
      <c r="Q167" s="209">
        <v>9</v>
      </c>
      <c r="R167" s="210"/>
      <c r="S167" s="209"/>
      <c r="T167" s="210"/>
      <c r="U167" s="209"/>
      <c r="V167" s="210"/>
      <c r="W167" s="209"/>
    </row>
    <row r="168" spans="1:23">
      <c r="A168" s="231" t="s">
        <v>482</v>
      </c>
      <c r="B168" s="243" t="str">
        <f>IF(ISERROR(VLOOKUP(A168,TABLES!$A$2:$B$10,2,0)),"",VLOOKUP(A168,TABLES!$A$2:$B$10,2,0))</f>
        <v>-</v>
      </c>
      <c r="C168" s="463" t="str">
        <f t="shared" si="19"/>
        <v/>
      </c>
      <c r="D168" s="463" t="str">
        <f t="shared" si="20"/>
        <v/>
      </c>
      <c r="E168" s="176" t="s">
        <v>1021</v>
      </c>
      <c r="F168" s="176" t="s">
        <v>1071</v>
      </c>
      <c r="G168" s="251" t="s">
        <v>589</v>
      </c>
      <c r="H168" s="252"/>
      <c r="I168" s="251" t="str">
        <f t="shared" si="18"/>
        <v>AQ_DENT_RenLoin</v>
      </c>
      <c r="J168" s="219" t="s">
        <v>698</v>
      </c>
      <c r="K168" s="209"/>
      <c r="L168" s="210"/>
      <c r="M168" s="209"/>
      <c r="N168" s="210"/>
      <c r="O168" s="209"/>
      <c r="P168" s="210"/>
      <c r="Q168" s="209">
        <v>9</v>
      </c>
      <c r="R168" s="210"/>
      <c r="S168" s="209"/>
      <c r="T168" s="210"/>
      <c r="U168" s="209"/>
      <c r="V168" s="210"/>
      <c r="W168" s="209"/>
    </row>
    <row r="169" spans="1:23">
      <c r="A169" s="231" t="s">
        <v>482</v>
      </c>
      <c r="B169" s="243" t="str">
        <f>IF(ISERROR(VLOOKUP(A169,TABLES!$A$2:$B$10,2,0)),"",VLOOKUP(A169,TABLES!$A$2:$B$10,2,0))</f>
        <v>-</v>
      </c>
      <c r="C169" s="463" t="str">
        <f t="shared" si="19"/>
        <v/>
      </c>
      <c r="D169" s="463" t="str">
        <f t="shared" si="20"/>
        <v/>
      </c>
      <c r="E169" s="176" t="s">
        <v>1023</v>
      </c>
      <c r="F169" s="176" t="s">
        <v>1072</v>
      </c>
      <c r="G169" s="251" t="s">
        <v>590</v>
      </c>
      <c r="H169" s="252"/>
      <c r="I169" s="251" t="str">
        <f t="shared" si="18"/>
        <v>AQ_DENT_RenPeur</v>
      </c>
      <c r="J169" s="219" t="s">
        <v>698</v>
      </c>
      <c r="K169" s="209"/>
      <c r="L169" s="210"/>
      <c r="M169" s="209"/>
      <c r="N169" s="210"/>
      <c r="O169" s="209"/>
      <c r="P169" s="210"/>
      <c r="Q169" s="209">
        <v>9</v>
      </c>
      <c r="R169" s="210"/>
      <c r="S169" s="209"/>
      <c r="T169" s="210"/>
      <c r="U169" s="209"/>
      <c r="V169" s="210"/>
      <c r="W169" s="209"/>
    </row>
    <row r="170" spans="1:23">
      <c r="A170" s="231" t="s">
        <v>482</v>
      </c>
      <c r="B170" s="243" t="str">
        <f>IF(ISERROR(VLOOKUP(A170,TABLES!$A$2:$B$10,2,0)),"",VLOOKUP(A170,TABLES!$A$2:$B$10,2,0))</f>
        <v>-</v>
      </c>
      <c r="C170" s="463" t="str">
        <f t="shared" si="19"/>
        <v/>
      </c>
      <c r="D170" s="463" t="str">
        <f t="shared" si="20"/>
        <v/>
      </c>
      <c r="E170" s="176" t="s">
        <v>1024</v>
      </c>
      <c r="F170" s="176" t="s">
        <v>1073</v>
      </c>
      <c r="G170" s="251" t="s">
        <v>591</v>
      </c>
      <c r="H170" s="252"/>
      <c r="I170" s="251" t="str">
        <f t="shared" si="18"/>
        <v>AQ_DENT_RenAttend</v>
      </c>
      <c r="J170" s="219" t="s">
        <v>698</v>
      </c>
      <c r="K170" s="209"/>
      <c r="L170" s="210"/>
      <c r="M170" s="209"/>
      <c r="N170" s="210"/>
      <c r="O170" s="209"/>
      <c r="P170" s="210"/>
      <c r="Q170" s="209">
        <v>9</v>
      </c>
      <c r="R170" s="210"/>
      <c r="S170" s="209"/>
      <c r="T170" s="210"/>
      <c r="U170" s="209"/>
      <c r="V170" s="210"/>
      <c r="W170" s="209"/>
    </row>
    <row r="171" spans="1:23">
      <c r="A171" s="231" t="s">
        <v>482</v>
      </c>
      <c r="B171" s="243" t="str">
        <f>IF(ISERROR(VLOOKUP(A171,TABLES!$A$2:$B$10,2,0)),"",VLOOKUP(A171,TABLES!$A$2:$B$10,2,0))</f>
        <v>-</v>
      </c>
      <c r="C171" s="463" t="str">
        <f t="shared" si="19"/>
        <v/>
      </c>
      <c r="D171" s="463" t="str">
        <f t="shared" si="20"/>
        <v/>
      </c>
      <c r="E171" s="176" t="s">
        <v>1025</v>
      </c>
      <c r="F171" s="176" t="s">
        <v>1074</v>
      </c>
      <c r="G171" s="251" t="s">
        <v>592</v>
      </c>
      <c r="H171" s="252"/>
      <c r="I171" s="251" t="str">
        <f t="shared" si="18"/>
        <v>AQ_DENT_RenPasBon</v>
      </c>
      <c r="J171" s="219" t="s">
        <v>698</v>
      </c>
      <c r="K171" s="209"/>
      <c r="L171" s="210"/>
      <c r="M171" s="209"/>
      <c r="N171" s="210"/>
      <c r="O171" s="209"/>
      <c r="P171" s="210"/>
      <c r="Q171" s="209">
        <v>9</v>
      </c>
      <c r="R171" s="210"/>
      <c r="S171" s="209"/>
      <c r="T171" s="210"/>
      <c r="U171" s="209"/>
      <c r="V171" s="210"/>
      <c r="W171" s="209"/>
    </row>
    <row r="172" spans="1:23">
      <c r="A172" s="231" t="s">
        <v>482</v>
      </c>
      <c r="B172" s="243" t="str">
        <f>IF(ISERROR(VLOOKUP(A172,TABLES!$A$2:$B$10,2,0)),"",VLOOKUP(A172,TABLES!$A$2:$B$10,2,0))</f>
        <v>-</v>
      </c>
      <c r="C172" s="463" t="str">
        <f t="shared" si="19"/>
        <v/>
      </c>
      <c r="D172" s="463" t="str">
        <f t="shared" si="20"/>
        <v/>
      </c>
      <c r="E172" s="176" t="s">
        <v>1128</v>
      </c>
      <c r="F172" s="176" t="s">
        <v>1127</v>
      </c>
      <c r="G172" s="251" t="s">
        <v>593</v>
      </c>
      <c r="H172" s="252"/>
      <c r="I172" s="251" t="str">
        <f t="shared" si="18"/>
        <v>AQ_DENT_RenAutre</v>
      </c>
      <c r="J172" s="219" t="s">
        <v>698</v>
      </c>
      <c r="K172" s="209"/>
      <c r="L172" s="210"/>
      <c r="M172" s="209"/>
      <c r="N172" s="210"/>
      <c r="O172" s="209"/>
      <c r="P172" s="210"/>
      <c r="Q172" s="209">
        <v>9</v>
      </c>
      <c r="R172" s="210"/>
      <c r="S172" s="209"/>
      <c r="T172" s="210"/>
      <c r="U172" s="209"/>
      <c r="V172" s="210"/>
      <c r="W172" s="209"/>
    </row>
    <row r="173" spans="1:23">
      <c r="A173" s="231" t="s">
        <v>1504</v>
      </c>
      <c r="B173" s="243" t="str">
        <f>IF(ISERROR(VLOOKUP(A173,TABLES!$A$2:$B$10,2,0)),"",VLOOKUP(A173,TABLES!$A$2:$B$10,2,0))</f>
        <v>□</v>
      </c>
      <c r="C173" s="244" t="str">
        <f>IF(COUNTIF(C174:C180,"x"),"x","")</f>
        <v/>
      </c>
      <c r="D173" s="244" t="str">
        <f>IF(COUNTIF(D174:D180,"x"),"x","")</f>
        <v/>
      </c>
      <c r="E173" s="176" t="s">
        <v>1447</v>
      </c>
      <c r="F173" s="260" t="s">
        <v>933</v>
      </c>
      <c r="G173" s="251"/>
      <c r="H173" s="252"/>
      <c r="I173" s="251" t="str">
        <f t="shared" si="18"/>
        <v/>
      </c>
      <c r="J173" s="219" t="s">
        <v>698</v>
      </c>
      <c r="K173" s="209"/>
      <c r="L173" s="210"/>
      <c r="M173" s="209"/>
      <c r="N173" s="210"/>
      <c r="O173" s="209"/>
      <c r="P173" s="210"/>
      <c r="Q173" s="209">
        <v>9</v>
      </c>
      <c r="R173" s="210"/>
      <c r="S173" s="209"/>
      <c r="T173" s="210"/>
      <c r="U173" s="209"/>
      <c r="V173" s="210"/>
      <c r="W173" s="209"/>
    </row>
    <row r="174" spans="1:23">
      <c r="A174" s="231" t="s">
        <v>482</v>
      </c>
      <c r="B174" s="243" t="str">
        <f>IF(ISERROR(VLOOKUP(A174,TABLES!$A$2:$B$10,2,0)),"",VLOOKUP(A174,TABLES!$A$2:$B$10,2,0))</f>
        <v>-</v>
      </c>
      <c r="C174" s="463" t="str">
        <f t="shared" ref="C174:C180" si="21">IF($C$162="x","x","")</f>
        <v/>
      </c>
      <c r="D174" s="463" t="str">
        <f t="shared" ref="D174:D180" si="22">IF($D$162="x","x","")</f>
        <v/>
      </c>
      <c r="E174" s="176" t="s">
        <v>1026</v>
      </c>
      <c r="F174" s="176" t="s">
        <v>1075</v>
      </c>
      <c r="G174" s="251" t="s">
        <v>594</v>
      </c>
      <c r="H174" s="252"/>
      <c r="I174" s="251" t="str">
        <f t="shared" si="18"/>
        <v>AQ_DENT_RenTDentier</v>
      </c>
      <c r="J174" s="219" t="s">
        <v>698</v>
      </c>
      <c r="K174" s="209"/>
      <c r="L174" s="210"/>
      <c r="M174" s="209"/>
      <c r="N174" s="210"/>
      <c r="O174" s="209"/>
      <c r="P174" s="210"/>
      <c r="Q174" s="209">
        <v>9</v>
      </c>
      <c r="R174" s="210"/>
      <c r="S174" s="209"/>
      <c r="T174" s="210"/>
      <c r="U174" s="209"/>
      <c r="V174" s="210"/>
      <c r="W174" s="209"/>
    </row>
    <row r="175" spans="1:23">
      <c r="A175" s="231" t="s">
        <v>482</v>
      </c>
      <c r="B175" s="243" t="str">
        <f>IF(ISERROR(VLOOKUP(A175,TABLES!$A$2:$B$10,2,0)),"",VLOOKUP(A175,TABLES!$A$2:$B$10,2,0))</f>
        <v>-</v>
      </c>
      <c r="C175" s="463" t="str">
        <f t="shared" si="21"/>
        <v/>
      </c>
      <c r="D175" s="463" t="str">
        <f t="shared" si="22"/>
        <v/>
      </c>
      <c r="E175" s="176" t="s">
        <v>1027</v>
      </c>
      <c r="F175" s="176" t="s">
        <v>1076</v>
      </c>
      <c r="G175" s="251" t="s">
        <v>595</v>
      </c>
      <c r="H175" s="252"/>
      <c r="I175" s="251" t="str">
        <f t="shared" si="18"/>
        <v>AQ_DENT_RenTCouron</v>
      </c>
      <c r="J175" s="219" t="s">
        <v>698</v>
      </c>
      <c r="K175" s="209"/>
      <c r="L175" s="210"/>
      <c r="M175" s="209"/>
      <c r="N175" s="210"/>
      <c r="O175" s="209"/>
      <c r="P175" s="210"/>
      <c r="Q175" s="209">
        <v>9</v>
      </c>
      <c r="R175" s="210"/>
      <c r="S175" s="209"/>
      <c r="T175" s="210"/>
      <c r="U175" s="209"/>
      <c r="V175" s="210"/>
      <c r="W175" s="209"/>
    </row>
    <row r="176" spans="1:23">
      <c r="A176" s="231" t="s">
        <v>482</v>
      </c>
      <c r="B176" s="243" t="str">
        <f>IF(ISERROR(VLOOKUP(A176,TABLES!$A$2:$B$10,2,0)),"",VLOOKUP(A176,TABLES!$A$2:$B$10,2,0))</f>
        <v>-</v>
      </c>
      <c r="C176" s="463" t="str">
        <f t="shared" si="21"/>
        <v/>
      </c>
      <c r="D176" s="463" t="str">
        <f t="shared" si="22"/>
        <v/>
      </c>
      <c r="E176" s="176" t="s">
        <v>1028</v>
      </c>
      <c r="F176" s="176" t="s">
        <v>1077</v>
      </c>
      <c r="G176" s="251" t="s">
        <v>596</v>
      </c>
      <c r="H176" s="252"/>
      <c r="I176" s="251" t="str">
        <f t="shared" si="18"/>
        <v>AQ_DENT_RenTImplant</v>
      </c>
      <c r="J176" s="219" t="s">
        <v>698</v>
      </c>
      <c r="K176" s="209"/>
      <c r="L176" s="210"/>
      <c r="M176" s="209"/>
      <c r="N176" s="210"/>
      <c r="O176" s="209"/>
      <c r="P176" s="210"/>
      <c r="Q176" s="209">
        <v>9</v>
      </c>
      <c r="R176" s="210"/>
      <c r="S176" s="209"/>
      <c r="T176" s="210"/>
      <c r="U176" s="209"/>
      <c r="V176" s="210"/>
      <c r="W176" s="209"/>
    </row>
    <row r="177" spans="1:23">
      <c r="A177" s="231" t="s">
        <v>482</v>
      </c>
      <c r="B177" s="243" t="str">
        <f>IF(ISERROR(VLOOKUP(A177,TABLES!$A$2:$B$10,2,0)),"",VLOOKUP(A177,TABLES!$A$2:$B$10,2,0))</f>
        <v>-</v>
      </c>
      <c r="C177" s="463" t="str">
        <f t="shared" si="21"/>
        <v/>
      </c>
      <c r="D177" s="463" t="str">
        <f t="shared" si="22"/>
        <v/>
      </c>
      <c r="E177" s="176" t="s">
        <v>1029</v>
      </c>
      <c r="F177" s="176" t="s">
        <v>1078</v>
      </c>
      <c r="G177" s="251" t="s">
        <v>597</v>
      </c>
      <c r="H177" s="252"/>
      <c r="I177" s="251" t="str">
        <f t="shared" si="18"/>
        <v>AQ_DENT_RenTDetart</v>
      </c>
      <c r="J177" s="219" t="s">
        <v>698</v>
      </c>
      <c r="K177" s="209"/>
      <c r="L177" s="210"/>
      <c r="M177" s="209"/>
      <c r="N177" s="210"/>
      <c r="O177" s="209"/>
      <c r="P177" s="210"/>
      <c r="Q177" s="209">
        <v>9</v>
      </c>
      <c r="R177" s="210"/>
      <c r="S177" s="209"/>
      <c r="T177" s="210"/>
      <c r="U177" s="209"/>
      <c r="V177" s="210"/>
      <c r="W177" s="209"/>
    </row>
    <row r="178" spans="1:23">
      <c r="A178" s="231" t="s">
        <v>482</v>
      </c>
      <c r="B178" s="243" t="str">
        <f>IF(ISERROR(VLOOKUP(A178,TABLES!$A$2:$B$10,2,0)),"",VLOOKUP(A178,TABLES!$A$2:$B$10,2,0))</f>
        <v>-</v>
      </c>
      <c r="C178" s="463" t="str">
        <f t="shared" si="21"/>
        <v/>
      </c>
      <c r="D178" s="463" t="str">
        <f t="shared" si="22"/>
        <v/>
      </c>
      <c r="E178" s="176" t="s">
        <v>1030</v>
      </c>
      <c r="F178" s="176" t="s">
        <v>1079</v>
      </c>
      <c r="G178" s="251" t="s">
        <v>598</v>
      </c>
      <c r="H178" s="252"/>
      <c r="I178" s="251" t="str">
        <f t="shared" si="18"/>
        <v>AQ_DENT_RenTGencive</v>
      </c>
      <c r="J178" s="219" t="s">
        <v>698</v>
      </c>
      <c r="K178" s="209"/>
      <c r="L178" s="210"/>
      <c r="M178" s="209"/>
      <c r="N178" s="210"/>
      <c r="O178" s="209"/>
      <c r="P178" s="210"/>
      <c r="Q178" s="209">
        <v>9</v>
      </c>
      <c r="R178" s="210"/>
      <c r="S178" s="209"/>
      <c r="T178" s="210"/>
      <c r="U178" s="209"/>
      <c r="V178" s="210"/>
      <c r="W178" s="209"/>
    </row>
    <row r="179" spans="1:23">
      <c r="A179" s="231"/>
      <c r="B179" s="243"/>
      <c r="C179" s="463" t="str">
        <f t="shared" si="21"/>
        <v/>
      </c>
      <c r="D179" s="463" t="str">
        <f t="shared" si="22"/>
        <v/>
      </c>
      <c r="E179" s="176" t="s">
        <v>3312</v>
      </c>
      <c r="F179" s="176" t="s">
        <v>3313</v>
      </c>
      <c r="G179" s="251" t="s">
        <v>3314</v>
      </c>
      <c r="H179" s="252"/>
      <c r="I179" s="251" t="str">
        <f t="shared" si="18"/>
        <v>AQ_DENT_RenTCarie</v>
      </c>
      <c r="J179" s="219" t="s">
        <v>698</v>
      </c>
      <c r="K179" s="209"/>
      <c r="L179" s="210"/>
      <c r="M179" s="209"/>
      <c r="N179" s="210"/>
      <c r="O179" s="209"/>
      <c r="P179" s="210"/>
      <c r="Q179" s="209">
        <v>9</v>
      </c>
      <c r="R179" s="210"/>
      <c r="S179" s="209"/>
      <c r="T179" s="210"/>
      <c r="U179" s="209"/>
      <c r="V179" s="210"/>
      <c r="W179" s="209"/>
    </row>
    <row r="180" spans="1:23">
      <c r="A180" s="231" t="s">
        <v>482</v>
      </c>
      <c r="B180" s="243" t="str">
        <f>IF(ISERROR(VLOOKUP(A180,TABLES!$A$2:$B$10,2,0)),"",VLOOKUP(A180,TABLES!$A$2:$B$10,2,0))</f>
        <v>-</v>
      </c>
      <c r="C180" s="463" t="str">
        <f t="shared" si="21"/>
        <v/>
      </c>
      <c r="D180" s="463" t="str">
        <f t="shared" si="22"/>
        <v/>
      </c>
      <c r="E180" s="176" t="s">
        <v>1128</v>
      </c>
      <c r="F180" s="176" t="s">
        <v>1127</v>
      </c>
      <c r="G180" s="251" t="s">
        <v>599</v>
      </c>
      <c r="H180" s="252"/>
      <c r="I180" s="251" t="str">
        <f t="shared" si="18"/>
        <v>AQ_DENT_RenTAutre</v>
      </c>
      <c r="J180" s="219" t="s">
        <v>698</v>
      </c>
      <c r="K180" s="209"/>
      <c r="L180" s="210"/>
      <c r="M180" s="209"/>
      <c r="N180" s="210"/>
      <c r="O180" s="209"/>
      <c r="P180" s="210"/>
      <c r="Q180" s="209">
        <v>9</v>
      </c>
      <c r="R180" s="210"/>
      <c r="S180" s="209"/>
      <c r="T180" s="210"/>
      <c r="U180" s="209"/>
      <c r="V180" s="210"/>
      <c r="W180" s="209"/>
    </row>
    <row r="181" spans="1:23">
      <c r="A181" s="231" t="s">
        <v>1505</v>
      </c>
      <c r="B181" s="243" t="str">
        <f>IF(ISERROR(VLOOKUP(A181,TABLES!$A$2:$B$10,2,0)),"",VLOOKUP(A181,TABLES!$A$2:$B$10,2,0))</f>
        <v>■</v>
      </c>
      <c r="C181" s="463"/>
      <c r="D181" s="463"/>
      <c r="E181" s="183" t="s">
        <v>1565</v>
      </c>
      <c r="F181" s="178" t="s">
        <v>1566</v>
      </c>
      <c r="G181" s="251" t="s">
        <v>600</v>
      </c>
      <c r="H181" s="252" t="s">
        <v>222</v>
      </c>
      <c r="I181" s="251" t="str">
        <f t="shared" si="18"/>
        <v>AQ_DENT_MalGenciv ; AQ_DENT_MalGenciv_N</v>
      </c>
      <c r="J181" s="219" t="s">
        <v>698</v>
      </c>
      <c r="K181" s="209"/>
      <c r="L181" s="210"/>
      <c r="M181" s="209"/>
      <c r="N181" s="210"/>
      <c r="O181" s="209"/>
      <c r="P181" s="210"/>
      <c r="Q181" s="209">
        <v>10</v>
      </c>
      <c r="R181" s="210"/>
      <c r="S181" s="209"/>
      <c r="T181" s="210"/>
      <c r="U181" s="209"/>
      <c r="V181" s="210"/>
      <c r="W181" s="209"/>
    </row>
    <row r="182" spans="1:23" ht="22.5">
      <c r="A182" s="231" t="s">
        <v>1505</v>
      </c>
      <c r="B182" s="243" t="str">
        <f>IF(ISERROR(VLOOKUP(A182,TABLES!$A$2:$B$10,2,0)),"",VLOOKUP(A182,TABLES!$A$2:$B$10,2,0))</f>
        <v>■</v>
      </c>
      <c r="C182" s="463"/>
      <c r="D182" s="463"/>
      <c r="E182" s="183" t="s">
        <v>1246</v>
      </c>
      <c r="F182" s="178" t="s">
        <v>1362</v>
      </c>
      <c r="G182" s="251" t="s">
        <v>601</v>
      </c>
      <c r="H182" s="252" t="s">
        <v>222</v>
      </c>
      <c r="I182" s="251" t="str">
        <f t="shared" si="18"/>
        <v>AQ_DENT_EvalDent ; AQ_DENT_EvalDent_N</v>
      </c>
      <c r="J182" s="219" t="s">
        <v>698</v>
      </c>
      <c r="K182" s="209"/>
      <c r="L182" s="210"/>
      <c r="M182" s="209"/>
      <c r="N182" s="210"/>
      <c r="O182" s="209"/>
      <c r="P182" s="210"/>
      <c r="Q182" s="209">
        <v>11</v>
      </c>
      <c r="R182" s="210"/>
      <c r="S182" s="209"/>
      <c r="T182" s="210"/>
      <c r="U182" s="209"/>
      <c r="V182" s="210"/>
      <c r="W182" s="209"/>
    </row>
    <row r="183" spans="1:23" ht="22.5">
      <c r="A183" s="231" t="s">
        <v>1505</v>
      </c>
      <c r="B183" s="243" t="str">
        <f>IF(ISERROR(VLOOKUP(A183,TABLES!$A$2:$B$10,2,0)),"",VLOOKUP(A183,TABLES!$A$2:$B$10,2,0))</f>
        <v>■</v>
      </c>
      <c r="C183" s="463"/>
      <c r="D183" s="463"/>
      <c r="E183" s="183" t="s">
        <v>4286</v>
      </c>
      <c r="F183" s="178" t="s">
        <v>1567</v>
      </c>
      <c r="G183" s="251" t="s">
        <v>602</v>
      </c>
      <c r="H183" s="252" t="s">
        <v>222</v>
      </c>
      <c r="I183" s="251" t="str">
        <f t="shared" si="18"/>
        <v>AQ_DENT_TraitGencive ; AQ_DENT_TraitGencive_N</v>
      </c>
      <c r="J183" s="219" t="s">
        <v>698</v>
      </c>
      <c r="K183" s="209"/>
      <c r="L183" s="210"/>
      <c r="M183" s="209"/>
      <c r="N183" s="210"/>
      <c r="O183" s="209"/>
      <c r="P183" s="210"/>
      <c r="Q183" s="209">
        <v>12</v>
      </c>
      <c r="R183" s="210"/>
      <c r="S183" s="209"/>
      <c r="T183" s="210"/>
      <c r="U183" s="209"/>
      <c r="V183" s="210"/>
      <c r="W183" s="209"/>
    </row>
    <row r="184" spans="1:23">
      <c r="A184" s="231" t="s">
        <v>1505</v>
      </c>
      <c r="B184" s="243" t="str">
        <f>IF(ISERROR(VLOOKUP(A184,TABLES!$A$2:$B$10,2,0)),"",VLOOKUP(A184,TABLES!$A$2:$B$10,2,0))</f>
        <v>■</v>
      </c>
      <c r="C184" s="463"/>
      <c r="D184" s="463"/>
      <c r="E184" s="183" t="s">
        <v>4287</v>
      </c>
      <c r="F184" s="178" t="s">
        <v>1568</v>
      </c>
      <c r="G184" s="251" t="s">
        <v>603</v>
      </c>
      <c r="H184" s="252" t="s">
        <v>222</v>
      </c>
      <c r="I184" s="251" t="str">
        <f t="shared" si="18"/>
        <v>AQ_DENT_DentBouge ; AQ_DENT_DentBouge_N</v>
      </c>
      <c r="J184" s="219" t="s">
        <v>698</v>
      </c>
      <c r="K184" s="209"/>
      <c r="L184" s="210"/>
      <c r="M184" s="209"/>
      <c r="N184" s="210"/>
      <c r="O184" s="209"/>
      <c r="P184" s="210"/>
      <c r="Q184" s="209">
        <v>13</v>
      </c>
      <c r="R184" s="210"/>
      <c r="S184" s="209"/>
      <c r="T184" s="210"/>
      <c r="U184" s="209"/>
      <c r="V184" s="210"/>
      <c r="W184" s="209"/>
    </row>
    <row r="185" spans="1:23" ht="22.5">
      <c r="A185" s="231" t="s">
        <v>1505</v>
      </c>
      <c r="B185" s="243" t="str">
        <f>IF(ISERROR(VLOOKUP(A185,TABLES!$A$2:$B$10,2,0)),"",VLOOKUP(A185,TABLES!$A$2:$B$10,2,0))</f>
        <v>■</v>
      </c>
      <c r="C185" s="463"/>
      <c r="D185" s="463"/>
      <c r="E185" s="183" t="s">
        <v>4288</v>
      </c>
      <c r="F185" s="178" t="s">
        <v>1569</v>
      </c>
      <c r="G185" s="251" t="s">
        <v>604</v>
      </c>
      <c r="H185" s="252" t="s">
        <v>222</v>
      </c>
      <c r="I185" s="251" t="str">
        <f t="shared" si="18"/>
        <v>AQ_DENT_PerdOs ; AQ_DENT_PerdOs_N</v>
      </c>
      <c r="J185" s="219" t="s">
        <v>698</v>
      </c>
      <c r="K185" s="209"/>
      <c r="L185" s="210"/>
      <c r="M185" s="209"/>
      <c r="N185" s="210"/>
      <c r="O185" s="209"/>
      <c r="P185" s="210"/>
      <c r="Q185" s="209">
        <v>14</v>
      </c>
      <c r="R185" s="210"/>
      <c r="S185" s="209"/>
      <c r="T185" s="210"/>
      <c r="U185" s="209"/>
      <c r="V185" s="210"/>
      <c r="W185" s="209"/>
    </row>
    <row r="186" spans="1:23" ht="22.5">
      <c r="A186" s="231" t="s">
        <v>1505</v>
      </c>
      <c r="B186" s="243" t="str">
        <f>IF(ISERROR(VLOOKUP(A186,TABLES!$A$2:$B$10,2,0)),"",VLOOKUP(A186,TABLES!$A$2:$B$10,2,0))</f>
        <v>■</v>
      </c>
      <c r="C186" s="461"/>
      <c r="D186" s="461"/>
      <c r="E186" s="183" t="s">
        <v>4289</v>
      </c>
      <c r="F186" s="178" t="s">
        <v>1570</v>
      </c>
      <c r="G186" s="251" t="s">
        <v>605</v>
      </c>
      <c r="H186" s="252" t="s">
        <v>222</v>
      </c>
      <c r="I186" s="251" t="str">
        <f t="shared" si="18"/>
        <v>AQ_DENT_Anomalie ; AQ_DENT_Anomalie_N</v>
      </c>
      <c r="J186" s="219" t="s">
        <v>698</v>
      </c>
      <c r="K186" s="209"/>
      <c r="L186" s="210"/>
      <c r="M186" s="209"/>
      <c r="N186" s="210"/>
      <c r="O186" s="209"/>
      <c r="P186" s="210"/>
      <c r="Q186" s="209">
        <v>15</v>
      </c>
      <c r="R186" s="210"/>
      <c r="S186" s="209"/>
      <c r="T186" s="210"/>
      <c r="U186" s="209"/>
      <c r="V186" s="210"/>
      <c r="W186" s="209"/>
    </row>
    <row r="187" spans="1:23" ht="33.75">
      <c r="A187" s="231" t="s">
        <v>1505</v>
      </c>
      <c r="B187" s="243" t="str">
        <f>IF(ISERROR(VLOOKUP(A187,TABLES!$A$2:$B$10,2,0)),"",VLOOKUP(A187,TABLES!$A$2:$B$10,2,0))</f>
        <v>■</v>
      </c>
      <c r="C187" s="463"/>
      <c r="D187" s="463"/>
      <c r="E187" s="183" t="s">
        <v>1247</v>
      </c>
      <c r="F187" s="178" t="s">
        <v>3984</v>
      </c>
      <c r="G187" s="251" t="s">
        <v>606</v>
      </c>
      <c r="H187" s="252" t="s">
        <v>222</v>
      </c>
      <c r="I187" s="251" t="str">
        <f t="shared" si="18"/>
        <v>AQ_DENT_MoyenComple ; AQ_DENT_MoyenComple_N</v>
      </c>
      <c r="J187" s="219" t="s">
        <v>698</v>
      </c>
      <c r="K187" s="209"/>
      <c r="L187" s="210"/>
      <c r="M187" s="209"/>
      <c r="N187" s="210"/>
      <c r="O187" s="209"/>
      <c r="P187" s="210"/>
      <c r="Q187" s="209">
        <v>16</v>
      </c>
      <c r="R187" s="210"/>
      <c r="S187" s="209"/>
      <c r="T187" s="210"/>
      <c r="U187" s="209"/>
      <c r="V187" s="210"/>
      <c r="W187" s="209"/>
    </row>
    <row r="188" spans="1:23" ht="33.75">
      <c r="A188" s="231" t="s">
        <v>1505</v>
      </c>
      <c r="B188" s="243" t="str">
        <f>IF(ISERROR(VLOOKUP(A188,TABLES!$A$2:$B$10,2,0)),"",VLOOKUP(A188,TABLES!$A$2:$B$10,2,0))</f>
        <v>■</v>
      </c>
      <c r="C188" s="463"/>
      <c r="D188" s="463"/>
      <c r="E188" s="183" t="s">
        <v>1248</v>
      </c>
      <c r="F188" s="178" t="s">
        <v>1363</v>
      </c>
      <c r="G188" s="251" t="s">
        <v>607</v>
      </c>
      <c r="H188" s="252" t="s">
        <v>222</v>
      </c>
      <c r="I188" s="251" t="str">
        <f t="shared" si="18"/>
        <v>AQ_DENT_BainBouche ; AQ_DENT_BainBouche_N</v>
      </c>
      <c r="J188" s="219" t="s">
        <v>698</v>
      </c>
      <c r="K188" s="209"/>
      <c r="L188" s="210"/>
      <c r="M188" s="209"/>
      <c r="N188" s="210"/>
      <c r="O188" s="209"/>
      <c r="P188" s="210"/>
      <c r="Q188" s="209">
        <v>17</v>
      </c>
      <c r="R188" s="210"/>
      <c r="S188" s="209"/>
      <c r="T188" s="210"/>
      <c r="U188" s="209"/>
      <c r="V188" s="210"/>
      <c r="W188" s="209"/>
    </row>
    <row r="189" spans="1:23">
      <c r="A189" s="231" t="s">
        <v>1505</v>
      </c>
      <c r="B189" s="243" t="str">
        <f>IF(ISERROR(VLOOKUP(A189,TABLES!$A$2:$B$10,2,0)),"",VLOOKUP(A189,TABLES!$A$2:$B$10,2,0))</f>
        <v>■</v>
      </c>
      <c r="C189" s="463"/>
      <c r="D189" s="463"/>
      <c r="E189" s="183" t="s">
        <v>4290</v>
      </c>
      <c r="F189" s="178" t="s">
        <v>1571</v>
      </c>
      <c r="G189" s="251" t="s">
        <v>608</v>
      </c>
      <c r="H189" s="252" t="s">
        <v>222</v>
      </c>
      <c r="I189" s="251" t="str">
        <f t="shared" si="18"/>
        <v>AQ_DENT_GencivSaigne ; AQ_DENT_GencivSaigne_N</v>
      </c>
      <c r="J189" s="219" t="s">
        <v>698</v>
      </c>
      <c r="K189" s="209"/>
      <c r="L189" s="210"/>
      <c r="M189" s="209"/>
      <c r="N189" s="210"/>
      <c r="O189" s="209"/>
      <c r="P189" s="210"/>
      <c r="Q189" s="209">
        <v>18</v>
      </c>
      <c r="R189" s="210"/>
      <c r="S189" s="209"/>
      <c r="T189" s="210"/>
      <c r="U189" s="209"/>
      <c r="V189" s="210"/>
      <c r="W189" s="209"/>
    </row>
    <row r="190" spans="1:23">
      <c r="A190" s="231" t="s">
        <v>1505</v>
      </c>
      <c r="B190" s="243" t="str">
        <f>IF(ISERROR(VLOOKUP(A190,TABLES!$A$2:$B$10,2,0)),"",VLOOKUP(A190,TABLES!$A$2:$B$10,2,0))</f>
        <v>■</v>
      </c>
      <c r="C190" s="463"/>
      <c r="D190" s="463"/>
      <c r="E190" s="183" t="s">
        <v>4291</v>
      </c>
      <c r="F190" s="178" t="s">
        <v>1572</v>
      </c>
      <c r="G190" s="251" t="s">
        <v>609</v>
      </c>
      <c r="H190" s="252" t="s">
        <v>222</v>
      </c>
      <c r="I190" s="251" t="str">
        <f t="shared" si="18"/>
        <v>AQ_DENT_Bourrage ; AQ_DENT_Bourrage_N</v>
      </c>
      <c r="J190" s="219" t="s">
        <v>698</v>
      </c>
      <c r="K190" s="209"/>
      <c r="L190" s="210"/>
      <c r="M190" s="209"/>
      <c r="N190" s="210"/>
      <c r="O190" s="209"/>
      <c r="P190" s="210"/>
      <c r="Q190" s="209">
        <v>19</v>
      </c>
      <c r="R190" s="210"/>
      <c r="S190" s="209"/>
      <c r="T190" s="210"/>
      <c r="U190" s="209"/>
      <c r="V190" s="210"/>
      <c r="W190" s="209"/>
    </row>
    <row r="191" spans="1:23">
      <c r="A191" s="231" t="s">
        <v>1505</v>
      </c>
      <c r="B191" s="243" t="str">
        <f>IF(ISERROR(VLOOKUP(A191,TABLES!$A$2:$B$10,2,0)),"",VLOOKUP(A191,TABLES!$A$2:$B$10,2,0))</f>
        <v>■</v>
      </c>
      <c r="C191" s="463"/>
      <c r="D191" s="463"/>
      <c r="E191" s="183" t="s">
        <v>4292</v>
      </c>
      <c r="F191" s="178" t="s">
        <v>1573</v>
      </c>
      <c r="G191" s="251" t="s">
        <v>610</v>
      </c>
      <c r="H191" s="252" t="s">
        <v>222</v>
      </c>
      <c r="I191" s="251" t="str">
        <f t="shared" si="18"/>
        <v>AQ_DENT_Dechausse ; AQ_DENT_Dechausse_N</v>
      </c>
      <c r="J191" s="219" t="s">
        <v>698</v>
      </c>
      <c r="K191" s="209"/>
      <c r="L191" s="210"/>
      <c r="M191" s="209"/>
      <c r="N191" s="210"/>
      <c r="O191" s="209"/>
      <c r="P191" s="210"/>
      <c r="Q191" s="209">
        <v>20</v>
      </c>
      <c r="R191" s="210"/>
      <c r="S191" s="209"/>
      <c r="T191" s="210"/>
      <c r="U191" s="209"/>
      <c r="V191" s="210"/>
      <c r="W191" s="209"/>
    </row>
    <row r="192" spans="1:23">
      <c r="A192" s="231" t="s">
        <v>1505</v>
      </c>
      <c r="B192" s="243" t="str">
        <f>IF(ISERROR(VLOOKUP(A192,TABLES!$A$2:$B$10,2,0)),"",VLOOKUP(A192,TABLES!$A$2:$B$10,2,0))</f>
        <v>■</v>
      </c>
      <c r="C192" s="463"/>
      <c r="D192" s="463"/>
      <c r="E192" s="548" t="s">
        <v>4293</v>
      </c>
      <c r="F192" s="549" t="s">
        <v>1574</v>
      </c>
      <c r="G192" s="251" t="s">
        <v>611</v>
      </c>
      <c r="H192" s="252" t="s">
        <v>222</v>
      </c>
      <c r="I192" s="251" t="str">
        <f t="shared" si="18"/>
        <v>AQ_DENT_Retracte ; AQ_DENT_Retracte_N</v>
      </c>
      <c r="J192" s="219" t="s">
        <v>698</v>
      </c>
      <c r="K192" s="209"/>
      <c r="L192" s="210"/>
      <c r="M192" s="209"/>
      <c r="N192" s="210"/>
      <c r="O192" s="209"/>
      <c r="P192" s="210"/>
      <c r="Q192" s="209">
        <v>21</v>
      </c>
      <c r="R192" s="210"/>
      <c r="S192" s="209"/>
      <c r="T192" s="210"/>
      <c r="U192" s="209"/>
      <c r="V192" s="210"/>
      <c r="W192" s="209"/>
    </row>
    <row r="193" spans="1:23">
      <c r="A193" s="248" t="s">
        <v>1507</v>
      </c>
      <c r="B193" s="243" t="str">
        <f>IF(ISERROR(VLOOKUP(A193,TABLES!$A$2:$B$10,2,0)),"",VLOOKUP(A193,TABLES!$A$2:$B$10,2,0))</f>
        <v>▐</v>
      </c>
      <c r="C193" s="245" t="str">
        <f>IF(COUNTIF(C195:C338,"x"),"z","")</f>
        <v/>
      </c>
      <c r="D193" s="245" t="str">
        <f>IF(COUNTIF(D195:D338,"x"),"z","")</f>
        <v/>
      </c>
      <c r="E193" s="173" t="s">
        <v>2583</v>
      </c>
      <c r="F193" s="174" t="s">
        <v>2584</v>
      </c>
      <c r="G193" s="269"/>
      <c r="H193" s="269"/>
      <c r="I193" s="269" t="str">
        <f t="shared" si="18"/>
        <v/>
      </c>
      <c r="J193" s="269"/>
      <c r="K193" s="207"/>
      <c r="L193" s="214"/>
      <c r="M193" s="207"/>
      <c r="N193" s="214"/>
      <c r="O193" s="207"/>
      <c r="P193" s="214"/>
      <c r="Q193" s="207"/>
      <c r="R193" s="214" t="s">
        <v>222</v>
      </c>
      <c r="S193" s="207"/>
      <c r="T193" s="214"/>
      <c r="U193" s="207"/>
      <c r="V193" s="214"/>
      <c r="W193" s="207" t="s">
        <v>222</v>
      </c>
    </row>
    <row r="194" spans="1:23" ht="33.75">
      <c r="A194" s="248" t="s">
        <v>253</v>
      </c>
      <c r="B194" s="242" t="str">
        <f>IF(ISERROR(VLOOKUP(A194,TABLES!$A$2:$B$10,2,0)),"",VLOOKUP(A194,TABLES!$A$2:$B$10,2,0))</f>
        <v>!</v>
      </c>
      <c r="C194" s="245"/>
      <c r="D194" s="245"/>
      <c r="E194" s="89" t="s">
        <v>3315</v>
      </c>
      <c r="F194" s="90" t="s">
        <v>3316</v>
      </c>
      <c r="G194" s="269"/>
      <c r="H194" s="269"/>
      <c r="I194" s="269"/>
      <c r="J194" s="269"/>
      <c r="K194" s="269"/>
      <c r="L194" s="269"/>
      <c r="M194" s="269"/>
      <c r="N194" s="269"/>
      <c r="O194" s="269"/>
      <c r="P194" s="269"/>
      <c r="Q194" s="269"/>
      <c r="R194" s="269"/>
      <c r="S194" s="269"/>
      <c r="T194" s="269"/>
      <c r="U194" s="269"/>
      <c r="V194" s="269"/>
      <c r="W194" s="269"/>
    </row>
    <row r="195" spans="1:23" ht="22.5">
      <c r="A195" s="248" t="s">
        <v>1505</v>
      </c>
      <c r="B195" s="243" t="str">
        <f>IF(ISERROR(VLOOKUP(A195,TABLES!$A$2:$B$10,2,0)),"",VLOOKUP(A195,TABLES!$A$2:$B$10,2,0))</f>
        <v>■</v>
      </c>
      <c r="C195" s="463"/>
      <c r="D195" s="463"/>
      <c r="E195" s="183" t="s">
        <v>1249</v>
      </c>
      <c r="F195" s="178" t="s">
        <v>1364</v>
      </c>
      <c r="G195" s="251" t="s">
        <v>618</v>
      </c>
      <c r="H195" s="252"/>
      <c r="I195" s="251" t="str">
        <f t="shared" ref="I195:I203" si="23">IF(G195&lt;&gt;"",IF(H195&lt;&gt;"",G195&amp;" ; "&amp;IFERROR(IF(SEARCH(" ; ",G195)&gt;0,SUBSTITUTE(G195," ; ","_N ; ")&amp;"_N"),IFERROR(IF(SEARCH(" ;",G195)&gt;0,SUBSTITUTE(G195," ;","_N  ; ")&amp;"_N"),IFERROR(IF(SEARCH(";",G195)&gt;0,SUBSTITUTE(G195,";","_N  ; ")&amp;"_N"),G195&amp;"_N"))),G195),"")</f>
        <v>AQ_PEAU_CouleurCheveux</v>
      </c>
      <c r="J195" s="219" t="s">
        <v>3318</v>
      </c>
      <c r="K195" s="209"/>
      <c r="L195" s="215"/>
      <c r="M195" s="209"/>
      <c r="N195" s="215"/>
      <c r="O195" s="209"/>
      <c r="P195" s="215"/>
      <c r="Q195" s="209"/>
      <c r="R195" s="215">
        <v>9</v>
      </c>
      <c r="S195" s="209"/>
      <c r="T195" s="215"/>
      <c r="U195" s="209"/>
      <c r="V195" s="215"/>
      <c r="W195" s="209"/>
    </row>
    <row r="196" spans="1:23" ht="22.5">
      <c r="A196" s="248" t="s">
        <v>1505</v>
      </c>
      <c r="B196" s="243" t="str">
        <f>IF(ISERROR(VLOOKUP(A196,TABLES!$A$2:$B$10,2,0)),"",VLOOKUP(A196,TABLES!$A$2:$B$10,2,0))</f>
        <v>■</v>
      </c>
      <c r="C196" s="463"/>
      <c r="D196" s="463"/>
      <c r="E196" s="183" t="s">
        <v>1250</v>
      </c>
      <c r="F196" s="178" t="s">
        <v>1365</v>
      </c>
      <c r="G196" s="251" t="s">
        <v>619</v>
      </c>
      <c r="H196" s="252"/>
      <c r="I196" s="251" t="str">
        <f t="shared" si="23"/>
        <v>AQ_PEAU_CouleurYeux</v>
      </c>
      <c r="J196" s="219" t="s">
        <v>3318</v>
      </c>
      <c r="K196" s="209"/>
      <c r="L196" s="215"/>
      <c r="M196" s="209"/>
      <c r="N196" s="215"/>
      <c r="O196" s="209"/>
      <c r="P196" s="215"/>
      <c r="Q196" s="209"/>
      <c r="R196" s="215">
        <v>10</v>
      </c>
      <c r="S196" s="209"/>
      <c r="T196" s="215"/>
      <c r="U196" s="209"/>
      <c r="V196" s="215"/>
      <c r="W196" s="209"/>
    </row>
    <row r="197" spans="1:23" ht="22.5">
      <c r="A197" s="248" t="s">
        <v>1505</v>
      </c>
      <c r="B197" s="243" t="str">
        <f>IF(ISERROR(VLOOKUP(A197,TABLES!$A$2:$B$10,2,0)),"",VLOOKUP(A197,TABLES!$A$2:$B$10,2,0))</f>
        <v>■</v>
      </c>
      <c r="C197" s="463"/>
      <c r="D197" s="463"/>
      <c r="E197" s="183" t="s">
        <v>1251</v>
      </c>
      <c r="F197" s="178" t="s">
        <v>1366</v>
      </c>
      <c r="G197" s="251" t="s">
        <v>620</v>
      </c>
      <c r="H197" s="252"/>
      <c r="I197" s="251" t="str">
        <f t="shared" si="23"/>
        <v>AQ_PEAU_CouleurPeau</v>
      </c>
      <c r="J197" s="219" t="s">
        <v>3318</v>
      </c>
      <c r="K197" s="209"/>
      <c r="L197" s="215"/>
      <c r="M197" s="209"/>
      <c r="N197" s="215"/>
      <c r="O197" s="209"/>
      <c r="P197" s="215"/>
      <c r="Q197" s="209"/>
      <c r="R197" s="215">
        <v>11</v>
      </c>
      <c r="S197" s="209"/>
      <c r="T197" s="215"/>
      <c r="U197" s="209"/>
      <c r="V197" s="215"/>
      <c r="W197" s="209"/>
    </row>
    <row r="198" spans="1:23" ht="22.5">
      <c r="A198" s="248" t="s">
        <v>1505</v>
      </c>
      <c r="B198" s="243" t="str">
        <f>IF(ISERROR(VLOOKUP(A198,TABLES!$A$2:$B$10,2,0)),"",VLOOKUP(A198,TABLES!$A$2:$B$10,2,0))</f>
        <v>■</v>
      </c>
      <c r="C198" s="463"/>
      <c r="D198" s="463"/>
      <c r="E198" s="183" t="s">
        <v>1252</v>
      </c>
      <c r="F198" s="178" t="s">
        <v>1367</v>
      </c>
      <c r="G198" s="251" t="s">
        <v>621</v>
      </c>
      <c r="H198" s="252" t="s">
        <v>222</v>
      </c>
      <c r="I198" s="251" t="str">
        <f t="shared" si="23"/>
        <v>AQ_PEAU_CoupSoleil ; AQ_PEAU_CoupSoleil_N</v>
      </c>
      <c r="J198" s="219" t="s">
        <v>3318</v>
      </c>
      <c r="K198" s="209"/>
      <c r="L198" s="215"/>
      <c r="M198" s="209"/>
      <c r="N198" s="215"/>
      <c r="O198" s="209"/>
      <c r="P198" s="215"/>
      <c r="Q198" s="209"/>
      <c r="R198" s="215">
        <v>12</v>
      </c>
      <c r="S198" s="209"/>
      <c r="T198" s="215"/>
      <c r="U198" s="209"/>
      <c r="V198" s="215"/>
      <c r="W198" s="209"/>
    </row>
    <row r="199" spans="1:23" ht="22.5">
      <c r="A199" s="248" t="s">
        <v>1505</v>
      </c>
      <c r="B199" s="243" t="str">
        <f>IF(ISERROR(VLOOKUP(A199,TABLES!$A$2:$B$10,2,0)),"",VLOOKUP(A199,TABLES!$A$2:$B$10,2,0))</f>
        <v>■</v>
      </c>
      <c r="C199" s="463"/>
      <c r="D199" s="463"/>
      <c r="E199" s="183" t="s">
        <v>1253</v>
      </c>
      <c r="F199" s="178" t="s">
        <v>1368</v>
      </c>
      <c r="G199" s="251" t="s">
        <v>622</v>
      </c>
      <c r="H199" s="252" t="s">
        <v>222</v>
      </c>
      <c r="I199" s="251" t="str">
        <f t="shared" si="23"/>
        <v>AQ_PEAU_IntBronze ; AQ_PEAU_IntBronze_N</v>
      </c>
      <c r="J199" s="219" t="s">
        <v>3318</v>
      </c>
      <c r="K199" s="209"/>
      <c r="L199" s="215"/>
      <c r="M199" s="209"/>
      <c r="N199" s="215"/>
      <c r="O199" s="209"/>
      <c r="P199" s="215"/>
      <c r="Q199" s="209"/>
      <c r="R199" s="215">
        <v>13</v>
      </c>
      <c r="S199" s="209"/>
      <c r="T199" s="215"/>
      <c r="U199" s="209"/>
      <c r="V199" s="215"/>
      <c r="W199" s="209"/>
    </row>
    <row r="200" spans="1:23" ht="135">
      <c r="A200" s="248" t="s">
        <v>1505</v>
      </c>
      <c r="B200" s="243" t="str">
        <f>IF(ISERROR(VLOOKUP(A200,TABLES!$A$2:$B$10,2,0)),"",VLOOKUP(A200,TABLES!$A$2:$B$10,2,0))</f>
        <v>■</v>
      </c>
      <c r="C200" s="463"/>
      <c r="D200" s="463"/>
      <c r="E200" s="183" t="s">
        <v>1495</v>
      </c>
      <c r="F200" s="178" t="s">
        <v>1496</v>
      </c>
      <c r="G200" s="251" t="s">
        <v>623</v>
      </c>
      <c r="H200" s="252" t="s">
        <v>222</v>
      </c>
      <c r="I200" s="251" t="str">
        <f t="shared" si="23"/>
        <v>AQ_PEAU_Profil ; AQ_PEAU_Profil_N</v>
      </c>
      <c r="J200" s="219" t="s">
        <v>3318</v>
      </c>
      <c r="K200" s="209"/>
      <c r="L200" s="215"/>
      <c r="M200" s="209"/>
      <c r="N200" s="215"/>
      <c r="O200" s="209"/>
      <c r="P200" s="215"/>
      <c r="Q200" s="209"/>
      <c r="R200" s="215">
        <v>14</v>
      </c>
      <c r="S200" s="209"/>
      <c r="T200" s="215"/>
      <c r="U200" s="209"/>
      <c r="V200" s="215"/>
      <c r="W200" s="209">
        <v>9</v>
      </c>
    </row>
    <row r="201" spans="1:23" ht="22.5">
      <c r="A201" s="248" t="s">
        <v>1505</v>
      </c>
      <c r="B201" s="243" t="str">
        <f>IF(ISERROR(VLOOKUP(A201,TABLES!$A$2:$B$10,2,0)),"",VLOOKUP(A201,TABLES!$A$2:$B$10,2,0))</f>
        <v>■</v>
      </c>
      <c r="C201" s="463"/>
      <c r="D201" s="463"/>
      <c r="E201" s="183" t="s">
        <v>1254</v>
      </c>
      <c r="F201" s="178" t="s">
        <v>1369</v>
      </c>
      <c r="G201" s="251" t="s">
        <v>624</v>
      </c>
      <c r="H201" s="252" t="s">
        <v>222</v>
      </c>
      <c r="I201" s="251" t="str">
        <f t="shared" si="23"/>
        <v>AQ_PEAU_GrainBeaute ; AQ_PEAU_GrainBeaute_N</v>
      </c>
      <c r="J201" s="219" t="s">
        <v>3318</v>
      </c>
      <c r="K201" s="209"/>
      <c r="L201" s="215"/>
      <c r="M201" s="209"/>
      <c r="N201" s="215"/>
      <c r="O201" s="209"/>
      <c r="P201" s="215"/>
      <c r="Q201" s="209"/>
      <c r="R201" s="215">
        <v>15</v>
      </c>
      <c r="S201" s="209"/>
      <c r="T201" s="215"/>
      <c r="U201" s="209"/>
      <c r="V201" s="215"/>
      <c r="W201" s="209"/>
    </row>
    <row r="202" spans="1:23" ht="22.5">
      <c r="A202" s="248" t="s">
        <v>1505</v>
      </c>
      <c r="B202" s="243" t="str">
        <f>IF(ISERROR(VLOOKUP(A202,TABLES!$A$2:$B$10,2,0)),"",VLOOKUP(A202,TABLES!$A$2:$B$10,2,0))</f>
        <v>■</v>
      </c>
      <c r="C202" s="463"/>
      <c r="D202" s="463"/>
      <c r="E202" s="183" t="s">
        <v>1255</v>
      </c>
      <c r="F202" s="178" t="s">
        <v>1370</v>
      </c>
      <c r="G202" s="251" t="s">
        <v>625</v>
      </c>
      <c r="H202" s="252" t="s">
        <v>222</v>
      </c>
      <c r="I202" s="251" t="str">
        <f t="shared" si="23"/>
        <v>AQ_PEAU_TacheRousseur ; AQ_PEAU_TacheRousseur_N</v>
      </c>
      <c r="J202" s="219" t="s">
        <v>3318</v>
      </c>
      <c r="K202" s="209"/>
      <c r="L202" s="215"/>
      <c r="M202" s="209"/>
      <c r="N202" s="215"/>
      <c r="O202" s="209"/>
      <c r="P202" s="215"/>
      <c r="Q202" s="209"/>
      <c r="R202" s="215">
        <v>16</v>
      </c>
      <c r="S202" s="209"/>
      <c r="T202" s="215"/>
      <c r="U202" s="209"/>
      <c r="V202" s="215"/>
      <c r="W202" s="209"/>
    </row>
    <row r="203" spans="1:23">
      <c r="A203" s="248" t="s">
        <v>1505</v>
      </c>
      <c r="B203" s="243" t="str">
        <f>IF(ISERROR(VLOOKUP(A203,TABLES!$A$2:$B$10,2,0)),"",VLOOKUP(A203,TABLES!$A$2:$B$10,2,0))</f>
        <v>■</v>
      </c>
      <c r="C203" s="461"/>
      <c r="D203" s="461"/>
      <c r="E203" s="165" t="s">
        <v>1575</v>
      </c>
      <c r="F203" s="178" t="s">
        <v>1576</v>
      </c>
      <c r="G203" s="251" t="s">
        <v>626</v>
      </c>
      <c r="H203" s="252" t="s">
        <v>222</v>
      </c>
      <c r="I203" s="251" t="str">
        <f t="shared" si="23"/>
        <v>AQ_PEAU_AdoCoupSol ; AQ_PEAU_AdoCoupSol_N</v>
      </c>
      <c r="J203" s="219" t="s">
        <v>3318</v>
      </c>
      <c r="K203" s="209"/>
      <c r="L203" s="215"/>
      <c r="M203" s="209"/>
      <c r="N203" s="215"/>
      <c r="O203" s="209"/>
      <c r="P203" s="215"/>
      <c r="Q203" s="209"/>
      <c r="R203" s="215">
        <v>17</v>
      </c>
      <c r="S203" s="209"/>
      <c r="T203" s="215"/>
      <c r="U203" s="209"/>
      <c r="V203" s="215"/>
      <c r="W203" s="209"/>
    </row>
    <row r="204" spans="1:23">
      <c r="A204" s="231" t="s">
        <v>1508</v>
      </c>
      <c r="B204" s="243" t="str">
        <f>IF(ISERROR(VLOOKUP(A204,TABLES!$A$2:$B$10,2,0)),"",VLOOKUP(A204,TABLES!$A$2:$B$10,2,0))</f>
        <v>□</v>
      </c>
      <c r="C204" s="244" t="str">
        <f>IF(COUNTIF(C205:C208,"x"),"x","")</f>
        <v/>
      </c>
      <c r="D204" s="244" t="str">
        <f>IF(COUNTIF(D205:D208,"x"),"x","")</f>
        <v/>
      </c>
      <c r="E204" s="177" t="s">
        <v>1170</v>
      </c>
      <c r="F204" s="178" t="s">
        <v>1171</v>
      </c>
      <c r="G204" s="251"/>
      <c r="H204" s="252"/>
      <c r="I204" s="251"/>
      <c r="J204" s="219" t="s">
        <v>3318</v>
      </c>
      <c r="K204" s="209"/>
      <c r="L204" s="210"/>
      <c r="M204" s="209"/>
      <c r="N204" s="210"/>
      <c r="O204" s="209"/>
      <c r="P204" s="210"/>
      <c r="Q204" s="209"/>
      <c r="R204" s="215">
        <v>17</v>
      </c>
      <c r="S204" s="209"/>
      <c r="T204" s="210"/>
      <c r="U204" s="209"/>
      <c r="V204" s="210"/>
      <c r="W204" s="209"/>
    </row>
    <row r="205" spans="1:23" ht="22.5">
      <c r="A205" s="248" t="s">
        <v>1504</v>
      </c>
      <c r="B205" s="243" t="str">
        <f>IF(ISERROR(VLOOKUP(A205,TABLES!$A$2:$B$10,2,0)),"",VLOOKUP(A205,TABLES!$A$2:$B$10,2,0))</f>
        <v>□</v>
      </c>
      <c r="C205" s="463" t="str">
        <f>IF($C$203="x","x","")</f>
        <v/>
      </c>
      <c r="D205" s="463" t="str">
        <f>IF($D$203="x","x","")</f>
        <v/>
      </c>
      <c r="E205" s="166" t="s">
        <v>1256</v>
      </c>
      <c r="F205" s="260" t="s">
        <v>1371</v>
      </c>
      <c r="G205" s="251" t="s">
        <v>627</v>
      </c>
      <c r="H205" s="252" t="s">
        <v>222</v>
      </c>
      <c r="I205" s="251" t="str">
        <f>IF(G205&lt;&gt;"",IF(H205&lt;&gt;"",G205&amp;" ; "&amp;IFERROR(IF(SEARCH(" ; ",G205)&gt;0,SUBSTITUTE(G205," ; ","_N ; ")&amp;"_N"),IFERROR(IF(SEARCH(" ;",G205)&gt;0,SUBSTITUTE(G205," ;","_N  ; ")&amp;"_N"),IFERROR(IF(SEARCH(";",G205)&gt;0,SUBSTITUTE(G205,";","_N  ; ")&amp;"_N"),G205&amp;"_N"))),G205),"")</f>
        <v>AQ_PEAU_AdoCoupSolNB ; AQ_PEAU_AdoCoupSolNB_N</v>
      </c>
      <c r="J205" s="219" t="s">
        <v>3318</v>
      </c>
      <c r="K205" s="209"/>
      <c r="L205" s="215"/>
      <c r="M205" s="209"/>
      <c r="N205" s="215"/>
      <c r="O205" s="209"/>
      <c r="P205" s="215"/>
      <c r="Q205" s="209"/>
      <c r="R205" s="215">
        <v>17</v>
      </c>
      <c r="S205" s="229"/>
      <c r="T205" s="215"/>
      <c r="U205" s="209"/>
      <c r="V205" s="215"/>
      <c r="W205" s="209"/>
    </row>
    <row r="206" spans="1:23" ht="33.75">
      <c r="A206" s="248" t="s">
        <v>1504</v>
      </c>
      <c r="B206" s="243" t="str">
        <f>IF(ISERROR(VLOOKUP(A206,TABLES!$A$2:$B$10,2,0)),"",VLOOKUP(A206,TABLES!$A$2:$B$10,2,0))</f>
        <v>□</v>
      </c>
      <c r="C206" s="463" t="str">
        <f>IF($C$203="x","x","")</f>
        <v/>
      </c>
      <c r="D206" s="463" t="str">
        <f>IF($D$203="x","x","")</f>
        <v/>
      </c>
      <c r="E206" s="166" t="s">
        <v>1257</v>
      </c>
      <c r="F206" s="260" t="s">
        <v>1372</v>
      </c>
      <c r="G206" s="251" t="s">
        <v>628</v>
      </c>
      <c r="H206" s="252" t="s">
        <v>222</v>
      </c>
      <c r="I206" s="251" t="str">
        <f>IF(G206&lt;&gt;"",IF(H206&lt;&gt;"",G206&amp;" ; "&amp;IFERROR(IF(SEARCH(" ; ",G206)&gt;0,SUBSTITUTE(G206," ; ","_N ; ")&amp;"_N"),IFERROR(IF(SEARCH(" ;",G206)&gt;0,SUBSTITUTE(G206," ;","_N  ; ")&amp;"_N"),IFERROR(IF(SEARCH(";",G206)&gt;0,SUBSTITUTE(G206,";","_N  ; ")&amp;"_N"),G206&amp;"_N"))),G206),"")</f>
        <v>AQ_PEAU_AdoCoupSolGrave ; AQ_PEAU_AdoCoupSolGrave_N</v>
      </c>
      <c r="J206" s="219" t="s">
        <v>3318</v>
      </c>
      <c r="K206" s="209"/>
      <c r="L206" s="215"/>
      <c r="M206" s="209"/>
      <c r="N206" s="215"/>
      <c r="O206" s="209"/>
      <c r="P206" s="215"/>
      <c r="Q206" s="209"/>
      <c r="R206" s="215">
        <v>17</v>
      </c>
      <c r="S206" s="209"/>
      <c r="T206" s="215"/>
      <c r="U206" s="209"/>
      <c r="V206" s="215"/>
      <c r="W206" s="209"/>
    </row>
    <row r="207" spans="1:23">
      <c r="A207" s="248" t="s">
        <v>1504</v>
      </c>
      <c r="B207" s="243" t="str">
        <f>IF(ISERROR(VLOOKUP(A207,TABLES!$A$2:$B$10,2,0)),"",VLOOKUP(A207,TABLES!$A$2:$B$10,2,0))</f>
        <v>□</v>
      </c>
      <c r="C207" s="463" t="str">
        <f>IF($C$203="x","x","")</f>
        <v/>
      </c>
      <c r="D207" s="463" t="str">
        <f>IF($D$203="x","x","")</f>
        <v/>
      </c>
      <c r="E207" s="166" t="s">
        <v>1448</v>
      </c>
      <c r="F207" s="260" t="s">
        <v>1631</v>
      </c>
      <c r="G207" s="251" t="s">
        <v>629</v>
      </c>
      <c r="H207" s="252" t="s">
        <v>222</v>
      </c>
      <c r="I207" s="251" t="str">
        <f>IF(G207&lt;&gt;"",IF(H207&lt;&gt;"",G207&amp;" ; "&amp;IFERROR(IF(SEARCH(" ; ",G207)&gt;0,SUBSTITUTE(G207," ; ","_N ; ")&amp;"_N"),IFERROR(IF(SEARCH(" ;",G207)&gt;0,SUBSTITUTE(G207," ;","_N  ; ")&amp;"_N"),IFERROR(IF(SEARCH(";",G207)&gt;0,SUBSTITUTE(G207,";","_N  ; ")&amp;"_N"),G207&amp;"_N"))),G207),"")</f>
        <v>AQ_PEAU_AdoCoupSolPele ; AQ_PEAU_AdoCoupSolPele_N</v>
      </c>
      <c r="J207" s="219" t="s">
        <v>3318</v>
      </c>
      <c r="K207" s="209"/>
      <c r="L207" s="215"/>
      <c r="M207" s="209"/>
      <c r="N207" s="215"/>
      <c r="O207" s="209"/>
      <c r="P207" s="215"/>
      <c r="Q207" s="209"/>
      <c r="R207" s="215">
        <v>17</v>
      </c>
      <c r="S207" s="209"/>
      <c r="T207" s="215"/>
      <c r="U207" s="209"/>
      <c r="V207" s="215"/>
      <c r="W207" s="209"/>
    </row>
    <row r="208" spans="1:23" ht="22.5">
      <c r="A208" s="248" t="s">
        <v>1504</v>
      </c>
      <c r="B208" s="243" t="str">
        <f>IF(ISERROR(VLOOKUP(A208,TABLES!$A$2:$B$10,2,0)),"",VLOOKUP(A208,TABLES!$A$2:$B$10,2,0))</f>
        <v>□</v>
      </c>
      <c r="C208" s="463" t="str">
        <f>IF($C$203="x","x","")</f>
        <v/>
      </c>
      <c r="D208" s="463" t="str">
        <f>IF($D$203="x","x","")</f>
        <v/>
      </c>
      <c r="E208" s="166" t="s">
        <v>1258</v>
      </c>
      <c r="F208" s="260" t="s">
        <v>1373</v>
      </c>
      <c r="G208" s="251" t="s">
        <v>630</v>
      </c>
      <c r="H208" s="252" t="s">
        <v>222</v>
      </c>
      <c r="I208" s="251" t="str">
        <f>IF(G208&lt;&gt;"",IF(H208&lt;&gt;"",G208&amp;" ; "&amp;IFERROR(IF(SEARCH(" ; ",G208)&gt;0,SUBSTITUTE(G208," ; ","_N ; ")&amp;"_N"),IFERROR(IF(SEARCH(" ;",G208)&gt;0,SUBSTITUTE(G208," ;","_N  ; ")&amp;"_N"),IFERROR(IF(SEARCH(";",G208)&gt;0,SUBSTITUTE(G208,";","_N  ; ")&amp;"_N"),G208&amp;"_N"))),G208),"")</f>
        <v>AQ_PEAU_AdoCoupSolSyst ; AQ_PEAU_AdoCoupSolSyst_N</v>
      </c>
      <c r="J208" s="219" t="s">
        <v>3318</v>
      </c>
      <c r="K208" s="209"/>
      <c r="L208" s="215"/>
      <c r="M208" s="209"/>
      <c r="N208" s="215"/>
      <c r="O208" s="209"/>
      <c r="P208" s="215"/>
      <c r="Q208" s="209"/>
      <c r="R208" s="215">
        <v>17</v>
      </c>
      <c r="S208" s="209"/>
      <c r="T208" s="215"/>
      <c r="U208" s="209"/>
      <c r="V208" s="215"/>
      <c r="W208" s="209"/>
    </row>
    <row r="209" spans="1:23">
      <c r="A209" s="248" t="s">
        <v>1505</v>
      </c>
      <c r="B209" s="243" t="str">
        <f>IF(ISERROR(VLOOKUP(A209,TABLES!$A$2:$B$10,2,0)),"",VLOOKUP(A209,TABLES!$A$2:$B$10,2,0))</f>
        <v>■</v>
      </c>
      <c r="C209" s="461"/>
      <c r="D209" s="461"/>
      <c r="E209" s="165" t="s">
        <v>1577</v>
      </c>
      <c r="F209" s="178" t="s">
        <v>1578</v>
      </c>
      <c r="G209" s="251" t="s">
        <v>631</v>
      </c>
      <c r="H209" s="252" t="s">
        <v>222</v>
      </c>
      <c r="I209" s="251" t="str">
        <f>IF(G209&lt;&gt;"",IF(H209&lt;&gt;"",G209&amp;" ; "&amp;IFERROR(IF(SEARCH(" ; ",G209)&gt;0,SUBSTITUTE(G209," ; ","_N ; ")&amp;"_N"),IFERROR(IF(SEARCH(" ;",G209)&gt;0,SUBSTITUTE(G209," ;","_N  ; ")&amp;"_N"),IFERROR(IF(SEARCH(";",G209)&gt;0,SUBSTITUTE(G209,";","_N  ; ")&amp;"_N"),G209&amp;"_N"))),G209),"")</f>
        <v>AQ_PEAU_AdultCoupSol ; AQ_PEAU_AdultCoupSol_N</v>
      </c>
      <c r="J209" s="219" t="s">
        <v>3318</v>
      </c>
      <c r="K209" s="209"/>
      <c r="L209" s="215"/>
      <c r="M209" s="209"/>
      <c r="N209" s="215"/>
      <c r="O209" s="209"/>
      <c r="P209" s="215"/>
      <c r="Q209" s="209"/>
      <c r="R209" s="215">
        <v>18</v>
      </c>
      <c r="S209" s="209"/>
      <c r="T209" s="215"/>
      <c r="U209" s="209"/>
      <c r="V209" s="215"/>
      <c r="W209" s="209"/>
    </row>
    <row r="210" spans="1:23">
      <c r="A210" s="231" t="s">
        <v>1508</v>
      </c>
      <c r="B210" s="243" t="str">
        <f>IF(ISERROR(VLOOKUP(A210,TABLES!$A$2:$B$10,2,0)),"",VLOOKUP(A210,TABLES!$A$2:$B$10,2,0))</f>
        <v>□</v>
      </c>
      <c r="C210" s="244" t="str">
        <f>IF(COUNTIF(C211:C213,"x"),"x","")</f>
        <v/>
      </c>
      <c r="D210" s="244" t="str">
        <f>IF(COUNTIF(D211:D213,"x"),"x","")</f>
        <v/>
      </c>
      <c r="E210" s="177" t="s">
        <v>1170</v>
      </c>
      <c r="F210" s="178" t="s">
        <v>1171</v>
      </c>
      <c r="G210" s="251"/>
      <c r="H210" s="252"/>
      <c r="I210" s="251"/>
      <c r="J210" s="219" t="s">
        <v>3318</v>
      </c>
      <c r="K210" s="209"/>
      <c r="L210" s="210"/>
      <c r="M210" s="209"/>
      <c r="N210" s="210"/>
      <c r="O210" s="209"/>
      <c r="P210" s="210"/>
      <c r="Q210" s="209"/>
      <c r="R210" s="210">
        <v>18</v>
      </c>
      <c r="S210" s="209"/>
      <c r="T210" s="210"/>
      <c r="U210" s="209"/>
      <c r="V210" s="210"/>
      <c r="W210" s="209"/>
    </row>
    <row r="211" spans="1:23" ht="22.5">
      <c r="A211" s="248" t="s">
        <v>1504</v>
      </c>
      <c r="B211" s="243" t="str">
        <f>IF(ISERROR(VLOOKUP(A211,TABLES!$A$2:$B$10,2,0)),"",VLOOKUP(A211,TABLES!$A$2:$B$10,2,0))</f>
        <v>□</v>
      </c>
      <c r="C211" s="463" t="str">
        <f>IF($C$209="x","x","")</f>
        <v/>
      </c>
      <c r="D211" s="463" t="str">
        <f>IF($D$209="x","x","")</f>
        <v/>
      </c>
      <c r="E211" s="166" t="s">
        <v>1259</v>
      </c>
      <c r="F211" s="260" t="s">
        <v>1371</v>
      </c>
      <c r="G211" s="251" t="s">
        <v>632</v>
      </c>
      <c r="H211" s="252" t="s">
        <v>222</v>
      </c>
      <c r="I211" s="251" t="str">
        <f>IF(G211&lt;&gt;"",IF(H211&lt;&gt;"",G211&amp;" ; "&amp;IFERROR(IF(SEARCH(" ; ",G211)&gt;0,SUBSTITUTE(G211," ; ","_N ; ")&amp;"_N"),IFERROR(IF(SEARCH(" ;",G211)&gt;0,SUBSTITUTE(G211," ;","_N  ; ")&amp;"_N"),IFERROR(IF(SEARCH(";",G211)&gt;0,SUBSTITUTE(G211,";","_N  ; ")&amp;"_N"),G211&amp;"_N"))),G211),"")</f>
        <v>AQ_PEAU_AdultCoupSolNB ; AQ_PEAU_AdultCoupSolNB_N</v>
      </c>
      <c r="J211" s="219" t="s">
        <v>3318</v>
      </c>
      <c r="K211" s="209"/>
      <c r="L211" s="215"/>
      <c r="M211" s="209"/>
      <c r="N211" s="215"/>
      <c r="O211" s="209"/>
      <c r="P211" s="215"/>
      <c r="Q211" s="209"/>
      <c r="R211" s="215">
        <v>18</v>
      </c>
      <c r="S211" s="209"/>
      <c r="T211" s="215"/>
      <c r="U211" s="209"/>
      <c r="V211" s="215"/>
      <c r="W211" s="209"/>
    </row>
    <row r="212" spans="1:23" ht="33.75">
      <c r="A212" s="248" t="s">
        <v>1504</v>
      </c>
      <c r="B212" s="243" t="str">
        <f>IF(ISERROR(VLOOKUP(A212,TABLES!$A$2:$B$10,2,0)),"",VLOOKUP(A212,TABLES!$A$2:$B$10,2,0))</f>
        <v>□</v>
      </c>
      <c r="C212" s="463" t="str">
        <f>IF($C$209="x","x","")</f>
        <v/>
      </c>
      <c r="D212" s="463" t="str">
        <f>IF($D$209="x","x","")</f>
        <v/>
      </c>
      <c r="E212" s="166" t="s">
        <v>1257</v>
      </c>
      <c r="F212" s="260" t="s">
        <v>1372</v>
      </c>
      <c r="G212" s="251" t="s">
        <v>633</v>
      </c>
      <c r="H212" s="252" t="s">
        <v>222</v>
      </c>
      <c r="I212" s="251" t="str">
        <f>IF(G212&lt;&gt;"",IF(H212&lt;&gt;"",G212&amp;" ; "&amp;IFERROR(IF(SEARCH(" ; ",G212)&gt;0,SUBSTITUTE(G212," ; ","_N ; ")&amp;"_N"),IFERROR(IF(SEARCH(" ;",G212)&gt;0,SUBSTITUTE(G212," ;","_N  ; ")&amp;"_N"),IFERROR(IF(SEARCH(";",G212)&gt;0,SUBSTITUTE(G212,";","_N  ; ")&amp;"_N"),G212&amp;"_N"))),G212),"")</f>
        <v>AQ_PEAU_AdultCoupSolGrave ; AQ_PEAU_AdultCoupSolGrave_N</v>
      </c>
      <c r="J212" s="219" t="s">
        <v>3318</v>
      </c>
      <c r="K212" s="209"/>
      <c r="L212" s="215"/>
      <c r="M212" s="209"/>
      <c r="N212" s="215"/>
      <c r="O212" s="209"/>
      <c r="P212" s="215"/>
      <c r="Q212" s="209"/>
      <c r="R212" s="215">
        <v>18</v>
      </c>
      <c r="S212" s="209"/>
      <c r="T212" s="215"/>
      <c r="U212" s="209"/>
      <c r="V212" s="215"/>
      <c r="W212" s="209"/>
    </row>
    <row r="213" spans="1:23">
      <c r="A213" s="248" t="s">
        <v>1504</v>
      </c>
      <c r="B213" s="243" t="str">
        <f>IF(ISERROR(VLOOKUP(A213,TABLES!$A$2:$B$10,2,0)),"",VLOOKUP(A213,TABLES!$A$2:$B$10,2,0))</f>
        <v>□</v>
      </c>
      <c r="C213" s="463" t="str">
        <f>IF($C$209="x","x","")</f>
        <v/>
      </c>
      <c r="D213" s="463" t="str">
        <f>IF($D$209="x","x","")</f>
        <v/>
      </c>
      <c r="E213" s="166" t="s">
        <v>1448</v>
      </c>
      <c r="F213" s="260" t="s">
        <v>1631</v>
      </c>
      <c r="G213" s="251" t="s">
        <v>634</v>
      </c>
      <c r="H213" s="252" t="s">
        <v>222</v>
      </c>
      <c r="I213" s="251" t="str">
        <f>IF(G213&lt;&gt;"",IF(H213&lt;&gt;"",G213&amp;" ; "&amp;IFERROR(IF(SEARCH(" ; ",G213)&gt;0,SUBSTITUTE(G213," ; ","_N ; ")&amp;"_N"),IFERROR(IF(SEARCH(" ;",G213)&gt;0,SUBSTITUTE(G213," ;","_N  ; ")&amp;"_N"),IFERROR(IF(SEARCH(";",G213)&gt;0,SUBSTITUTE(G213,";","_N  ; ")&amp;"_N"),G213&amp;"_N"))),G213),"")</f>
        <v>AQ_PEAU_AdultCoupSolPele ; AQ_PEAU_AdultCoupSolPele_N</v>
      </c>
      <c r="J213" s="219" t="s">
        <v>3318</v>
      </c>
      <c r="K213" s="209"/>
      <c r="L213" s="215"/>
      <c r="M213" s="209"/>
      <c r="N213" s="215"/>
      <c r="O213" s="209"/>
      <c r="P213" s="215"/>
      <c r="Q213" s="209"/>
      <c r="R213" s="215">
        <v>18</v>
      </c>
      <c r="S213" s="209"/>
      <c r="T213" s="215"/>
      <c r="U213" s="209"/>
      <c r="V213" s="215"/>
      <c r="W213" s="209"/>
    </row>
    <row r="214" spans="1:23" ht="22.5">
      <c r="A214" s="248" t="s">
        <v>1505</v>
      </c>
      <c r="B214" s="243" t="str">
        <f>IF(ISERROR(VLOOKUP(A214,TABLES!$A$2:$B$10,2,0)),"",VLOOKUP(A214,TABLES!$A$2:$B$10,2,0))</f>
        <v>■</v>
      </c>
      <c r="C214" s="461"/>
      <c r="D214" s="461"/>
      <c r="E214" s="166" t="s">
        <v>4934</v>
      </c>
      <c r="F214" s="194" t="s">
        <v>4935</v>
      </c>
      <c r="G214" s="251" t="s">
        <v>4937</v>
      </c>
      <c r="H214" s="252" t="s">
        <v>222</v>
      </c>
      <c r="I214" s="251" t="str">
        <f>IF(G214&lt;&gt;"",IF(H214&lt;&gt;"",G214&amp;" ; "&amp;IFERROR(IF(SEARCH(" ; ",G214)&gt;0,SUBSTITUTE(G214," ; ","_N ; ")&amp;"_N"),IFERROR(IF(SEARCH(" ;",G214)&gt;0,SUBSTITUTE(G214," ;","_N  ; ")&amp;"_N"),IFERROR(IF(SEARCH(";",G214)&gt;0,SUBSTITUTE(G214,";","_N  ; ")&amp;"_N"),G214&amp;"_N"))),G214),"")</f>
        <v>AQ_PEAU_Dermatite ; AQ_PEAU_Dermatite_N</v>
      </c>
      <c r="J214" s="219" t="s">
        <v>3318</v>
      </c>
      <c r="K214" s="209"/>
      <c r="L214" s="215"/>
      <c r="M214" s="209"/>
      <c r="N214" s="215"/>
      <c r="O214" s="209"/>
      <c r="P214" s="215"/>
      <c r="Q214" s="209"/>
      <c r="R214" s="215">
        <v>19</v>
      </c>
      <c r="S214" s="209"/>
      <c r="T214" s="215"/>
      <c r="U214" s="209"/>
      <c r="V214" s="215"/>
      <c r="W214" s="209"/>
    </row>
    <row r="215" spans="1:23">
      <c r="A215" s="248"/>
      <c r="B215" s="243"/>
      <c r="C215" s="244" t="str">
        <f>IF(COUNTIF(C216:C219,"x"),"x","")</f>
        <v/>
      </c>
      <c r="D215" s="244" t="str">
        <f>IF(COUNTIF(D216:D219,"x"),"x","")</f>
        <v/>
      </c>
      <c r="E215" s="177" t="s">
        <v>1170</v>
      </c>
      <c r="F215" s="194"/>
      <c r="G215" s="251"/>
      <c r="H215" s="252"/>
      <c r="I215" s="251"/>
      <c r="J215" s="219"/>
      <c r="K215" s="209"/>
      <c r="L215" s="215"/>
      <c r="M215" s="209"/>
      <c r="N215" s="215"/>
      <c r="O215" s="209"/>
      <c r="P215" s="215"/>
      <c r="Q215" s="209"/>
      <c r="R215" s="215"/>
      <c r="S215" s="209"/>
      <c r="T215" s="215"/>
      <c r="U215" s="209"/>
      <c r="V215" s="215"/>
      <c r="W215" s="209"/>
    </row>
    <row r="216" spans="1:23" ht="33.75">
      <c r="A216" s="248" t="s">
        <v>1504</v>
      </c>
      <c r="B216" s="243" t="str">
        <f>IF(ISERROR(VLOOKUP(A216,TABLES!$A$2:$B$10,2,0)),"",VLOOKUP(A216,TABLES!$A$2:$B$10,2,0))</f>
        <v>□</v>
      </c>
      <c r="C216" s="463" t="str">
        <f>IF($C$214="x","x","")</f>
        <v/>
      </c>
      <c r="D216" s="463" t="str">
        <f>IF($D$214="x","x","")</f>
        <v/>
      </c>
      <c r="E216" s="166" t="s">
        <v>4941</v>
      </c>
      <c r="F216" s="551" t="s">
        <v>4940</v>
      </c>
      <c r="G216" s="251" t="s">
        <v>4942</v>
      </c>
      <c r="H216" s="252" t="s">
        <v>222</v>
      </c>
      <c r="I216" s="251" t="str">
        <f>IF(G216&lt;&gt;"",IF(H216&lt;&gt;"",G216&amp;" ; "&amp;IFERROR(IF(SEARCH(" ; ",G216)&gt;0,SUBSTITUTE(G216," ; ","_N ; ")&amp;"_N"),IFERROR(IF(SEARCH(" ;",G216)&gt;0,SUBSTITUTE(G216," ;","_N  ; ")&amp;"_N"),IFERROR(IF(SEARCH(";",G216)&gt;0,SUBSTITUTE(G216,";","_N  ; ")&amp;"_N"),G216&amp;"_N"))),G216),"")</f>
        <v>AQ_PEAU_DermatiteDiag ; AQ_PEAU_DermatiteDiag_N</v>
      </c>
      <c r="J216" s="219" t="s">
        <v>3318</v>
      </c>
      <c r="K216" s="209"/>
      <c r="L216" s="215"/>
      <c r="M216" s="209"/>
      <c r="N216" s="215"/>
      <c r="O216" s="209"/>
      <c r="P216" s="215"/>
      <c r="Q216" s="209"/>
      <c r="R216" s="215">
        <v>19</v>
      </c>
      <c r="S216" s="209"/>
      <c r="T216" s="215"/>
      <c r="U216" s="209"/>
      <c r="V216" s="215"/>
      <c r="W216" s="209"/>
    </row>
    <row r="217" spans="1:23" ht="33.75">
      <c r="A217" s="248"/>
      <c r="B217" s="243"/>
      <c r="C217" s="463" t="str">
        <f t="shared" ref="C217:C219" si="24">IF($C$214="x","x","")</f>
        <v/>
      </c>
      <c r="D217" s="463" t="str">
        <f t="shared" ref="D217:D219" si="25">IF($D$214="x","x","")</f>
        <v/>
      </c>
      <c r="E217" s="166" t="s">
        <v>4943</v>
      </c>
      <c r="F217" s="260" t="s">
        <v>4944</v>
      </c>
      <c r="G217" s="272" t="s">
        <v>5130</v>
      </c>
      <c r="H217" s="578" t="s">
        <v>222</v>
      </c>
      <c r="I217" s="272" t="s">
        <v>5131</v>
      </c>
      <c r="J217" s="219" t="s">
        <v>3318</v>
      </c>
      <c r="K217" s="209"/>
      <c r="L217" s="215"/>
      <c r="M217" s="209"/>
      <c r="N217" s="215"/>
      <c r="O217" s="209"/>
      <c r="P217" s="215"/>
      <c r="Q217" s="209"/>
      <c r="R217" s="215">
        <v>19</v>
      </c>
      <c r="S217" s="209"/>
      <c r="T217" s="215"/>
      <c r="U217" s="209"/>
      <c r="V217" s="215"/>
      <c r="W217" s="209"/>
    </row>
    <row r="218" spans="1:23">
      <c r="A218" s="248" t="s">
        <v>1504</v>
      </c>
      <c r="B218" s="243" t="str">
        <f>IF(ISERROR(VLOOKUP(A218,TABLES!$A$2:$B$10,2,0)),"",VLOOKUP(A218,TABLES!$A$2:$B$10,2,0))</f>
        <v>□</v>
      </c>
      <c r="C218" s="463" t="str">
        <f t="shared" si="24"/>
        <v/>
      </c>
      <c r="D218" s="463" t="str">
        <f t="shared" si="25"/>
        <v/>
      </c>
      <c r="E218" s="166" t="s">
        <v>4945</v>
      </c>
      <c r="F218" s="260" t="s">
        <v>4946</v>
      </c>
      <c r="G218" s="272" t="s">
        <v>5132</v>
      </c>
      <c r="H218" s="578" t="s">
        <v>222</v>
      </c>
      <c r="I218" s="272" t="s">
        <v>5133</v>
      </c>
      <c r="J218" s="219" t="s">
        <v>3318</v>
      </c>
      <c r="K218" s="209"/>
      <c r="L218" s="215"/>
      <c r="M218" s="209"/>
      <c r="N218" s="215"/>
      <c r="O218" s="209"/>
      <c r="P218" s="215"/>
      <c r="Q218" s="209"/>
      <c r="R218" s="215">
        <v>19</v>
      </c>
      <c r="S218" s="209"/>
      <c r="T218" s="215"/>
      <c r="U218" s="209"/>
      <c r="V218" s="215"/>
      <c r="W218" s="209"/>
    </row>
    <row r="219" spans="1:23" ht="33.75">
      <c r="A219" s="248" t="s">
        <v>1504</v>
      </c>
      <c r="B219" s="243" t="str">
        <f>IF(ISERROR(VLOOKUP(A219,TABLES!$A$2:$B$10,2,0)),"",VLOOKUP(A219,TABLES!$A$2:$B$10,2,0))</f>
        <v>□</v>
      </c>
      <c r="C219" s="463" t="str">
        <f t="shared" si="24"/>
        <v/>
      </c>
      <c r="D219" s="463" t="str">
        <f t="shared" si="25"/>
        <v/>
      </c>
      <c r="E219" s="166" t="s">
        <v>4948</v>
      </c>
      <c r="F219" s="260" t="s">
        <v>4949</v>
      </c>
      <c r="G219" s="251" t="s">
        <v>4950</v>
      </c>
      <c r="H219" s="252" t="s">
        <v>222</v>
      </c>
      <c r="I219" s="251" t="str">
        <f>IF(G219&lt;&gt;"",IF(H219&lt;&gt;"",G219&amp;" ; "&amp;IFERROR(IF(SEARCH(" ; ",G219)&gt;0,SUBSTITUTE(G219," ; ","_N ; ")&amp;"_N"),IFERROR(IF(SEARCH(" ;",G219)&gt;0,SUBSTITUTE(G219," ;","_N  ; ")&amp;"_N"),IFERROR(IF(SEARCH(";",G219)&gt;0,SUBSTITUTE(G219,";","_N  ; ")&amp;"_N"),G219&amp;"_N"))),G219),"")</f>
        <v>AQ_PEAU_DermatiteSevere ; AQ_PEAU_DermatiteSevere_N</v>
      </c>
      <c r="J219" s="219" t="s">
        <v>3318</v>
      </c>
      <c r="K219" s="209"/>
      <c r="L219" s="215"/>
      <c r="M219" s="209"/>
      <c r="N219" s="215"/>
      <c r="O219" s="209"/>
      <c r="P219" s="215"/>
      <c r="Q219" s="209"/>
      <c r="R219" s="215">
        <v>19</v>
      </c>
      <c r="S219" s="209"/>
      <c r="T219" s="215"/>
      <c r="U219" s="209"/>
      <c r="V219" s="215"/>
      <c r="W219" s="209"/>
    </row>
    <row r="220" spans="1:23" ht="45">
      <c r="A220" s="248"/>
      <c r="B220" s="243"/>
      <c r="C220" s="461"/>
      <c r="D220" s="461"/>
      <c r="E220" s="166" t="s">
        <v>4938</v>
      </c>
      <c r="F220" s="194" t="s">
        <v>4939</v>
      </c>
      <c r="G220" s="251" t="s">
        <v>4936</v>
      </c>
      <c r="H220" s="252"/>
      <c r="I220" s="251" t="str">
        <f>IF(G220&lt;&gt;"",IF(H220&lt;&gt;"",G220&amp;" ; "&amp;IFERROR(IF(SEARCH(" ; ",G220)&gt;0,SUBSTITUTE(G220," ; ","_N ; ")&amp;"_N"),IFERROR(IF(SEARCH(" ;",G220)&gt;0,SUBSTITUTE(G220," ;","_N  ; ")&amp;"_N"),IFERROR(IF(SEARCH(";",G220)&gt;0,SUBSTITUTE(G220,";","_N  ; ")&amp;"_N"),G220&amp;"_N"))),G220),"")</f>
        <v xml:space="preserve"> AQ_PEAU_Atop</v>
      </c>
      <c r="J220" s="219" t="s">
        <v>3318</v>
      </c>
      <c r="K220" s="209"/>
      <c r="L220" s="215"/>
      <c r="M220" s="209"/>
      <c r="N220" s="215"/>
      <c r="O220" s="209"/>
      <c r="P220" s="215"/>
      <c r="Q220" s="209"/>
      <c r="R220" s="215"/>
      <c r="S220" s="209"/>
      <c r="T220" s="215"/>
      <c r="U220" s="209"/>
      <c r="V220" s="215"/>
      <c r="W220" s="209">
        <v>10</v>
      </c>
    </row>
    <row r="221" spans="1:23">
      <c r="A221" s="231" t="s">
        <v>1508</v>
      </c>
      <c r="B221" s="243" t="str">
        <f>IF(ISERROR(VLOOKUP(A221,TABLES!$A$2:$B$10,2,0)),"",VLOOKUP(A221,TABLES!$A$2:$B$10,2,0))</f>
        <v>□</v>
      </c>
      <c r="C221" s="244" t="str">
        <f>IF(COUNTIF(C222:C234,"x"),"x","")</f>
        <v/>
      </c>
      <c r="D221" s="244" t="str">
        <f>IF(COUNTIF(D222:D234,"x"),"x","")</f>
        <v/>
      </c>
      <c r="E221" s="177" t="s">
        <v>1170</v>
      </c>
      <c r="F221" s="178" t="s">
        <v>1171</v>
      </c>
      <c r="G221" s="251"/>
      <c r="H221" s="252"/>
      <c r="I221" s="251"/>
      <c r="J221" s="219" t="s">
        <v>3318</v>
      </c>
      <c r="K221" s="209"/>
      <c r="L221" s="210"/>
      <c r="M221" s="209"/>
      <c r="N221" s="210"/>
      <c r="O221" s="209"/>
      <c r="P221" s="210"/>
      <c r="Q221" s="209"/>
      <c r="R221" s="210"/>
      <c r="S221" s="209"/>
      <c r="T221" s="210"/>
      <c r="U221" s="209"/>
      <c r="V221" s="210"/>
      <c r="W221" s="209">
        <v>10</v>
      </c>
    </row>
    <row r="222" spans="1:23" ht="22.5">
      <c r="A222" s="248"/>
      <c r="B222" s="243"/>
      <c r="C222" s="463" t="str">
        <f t="shared" ref="C222:C228" si="26">IF($C$220="x","x","")</f>
        <v/>
      </c>
      <c r="D222" s="463" t="str">
        <f t="shared" ref="D222:D231" si="27">IF($D$220="x","x","")</f>
        <v/>
      </c>
      <c r="E222" s="166" t="s">
        <v>5062</v>
      </c>
      <c r="F222" s="551" t="s">
        <v>5071</v>
      </c>
      <c r="G222" s="251" t="s">
        <v>5064</v>
      </c>
      <c r="H222" s="252"/>
      <c r="I222" s="251" t="str">
        <f t="shared" ref="I222" si="28">IF(G222&lt;&gt;"",IF(H222&lt;&gt;"",G222&amp;" ; "&amp;IFERROR(IF(SEARCH(" ; ",G222)&gt;0,SUBSTITUTE(G222," ; ","_N ; ")&amp;"_N"),IFERROR(IF(SEARCH(" ;",G222)&gt;0,SUBSTITUTE(G222," ;","_N  ; ")&amp;"_N"),IFERROR(IF(SEARCH(";",G222)&gt;0,SUBSTITUTE(G222,";","_N  ; ")&amp;"_N"),G222&amp;"_N"))),G222),"")</f>
        <v xml:space="preserve"> AQ_PEAU_AtopDiag</v>
      </c>
      <c r="J222" s="219" t="s">
        <v>3318</v>
      </c>
      <c r="K222" s="209"/>
      <c r="L222" s="215"/>
      <c r="M222" s="209"/>
      <c r="N222" s="215"/>
      <c r="O222" s="209"/>
      <c r="P222" s="215"/>
      <c r="Q222" s="209"/>
      <c r="R222" s="215"/>
      <c r="S222" s="209"/>
      <c r="T222" s="215"/>
      <c r="U222" s="209"/>
      <c r="V222" s="215"/>
      <c r="W222" s="209">
        <v>10</v>
      </c>
    </row>
    <row r="223" spans="1:23" ht="33.75">
      <c r="A223" s="248"/>
      <c r="B223" s="243"/>
      <c r="C223" s="463" t="str">
        <f t="shared" si="26"/>
        <v/>
      </c>
      <c r="D223" s="463" t="str">
        <f t="shared" si="27"/>
        <v/>
      </c>
      <c r="E223" s="166" t="s">
        <v>5063</v>
      </c>
      <c r="F223" s="551" t="s">
        <v>5072</v>
      </c>
      <c r="G223" s="251" t="s">
        <v>5065</v>
      </c>
      <c r="H223" s="252"/>
      <c r="I223" s="251" t="str">
        <f t="shared" ref="I223" si="29">IF(G223&lt;&gt;"",IF(H223&lt;&gt;"",G223&amp;" ; "&amp;IFERROR(IF(SEARCH(" ; ",G223)&gt;0,SUBSTITUTE(G223," ; ","_N ; ")&amp;"_N"),IFERROR(IF(SEARCH(" ;",G223)&gt;0,SUBSTITUTE(G223," ;","_N  ; ")&amp;"_N"),IFERROR(IF(SEARCH(";",G223)&gt;0,SUBSTITUTE(G223,";","_N  ; ")&amp;"_N"),G223&amp;"_N"))),G223),"")</f>
        <v>AQ_PEAU_AtopDiagQui</v>
      </c>
      <c r="J223" s="219" t="s">
        <v>3318</v>
      </c>
      <c r="K223" s="209"/>
      <c r="L223" s="215"/>
      <c r="M223" s="209"/>
      <c r="N223" s="215"/>
      <c r="O223" s="209"/>
      <c r="P223" s="215"/>
      <c r="Q223" s="209"/>
      <c r="R223" s="215"/>
      <c r="S223" s="209"/>
      <c r="T223" s="215"/>
      <c r="U223" s="209"/>
      <c r="V223" s="215"/>
      <c r="W223" s="209">
        <v>10</v>
      </c>
    </row>
    <row r="224" spans="1:23" ht="22.5">
      <c r="A224" s="248"/>
      <c r="B224" s="243"/>
      <c r="C224" s="463" t="str">
        <f t="shared" si="26"/>
        <v/>
      </c>
      <c r="D224" s="463" t="str">
        <f t="shared" si="27"/>
        <v/>
      </c>
      <c r="E224" s="166" t="s">
        <v>4600</v>
      </c>
      <c r="F224" s="552" t="s">
        <v>4606</v>
      </c>
      <c r="G224" s="251"/>
      <c r="H224" s="252"/>
      <c r="I224" s="251" t="str">
        <f t="shared" ref="I224:I231" si="30">IF(G224&lt;&gt;"",IF(H224&lt;&gt;"",G224&amp;" ; "&amp;IFERROR(IF(SEARCH(" ; ",G224)&gt;0,SUBSTITUTE(G224," ; ","_N ; ")&amp;"_N"),IFERROR(IF(SEARCH(" ;",G224)&gt;0,SUBSTITUTE(G224," ;","_N  ; ")&amp;"_N"),IFERROR(IF(SEARCH(";",G224)&gt;0,SUBSTITUTE(G224,";","_N  ; ")&amp;"_N"),G224&amp;"_N"))),G224),"")</f>
        <v/>
      </c>
      <c r="J224" s="219" t="s">
        <v>3318</v>
      </c>
      <c r="K224" s="209"/>
      <c r="L224" s="215"/>
      <c r="M224" s="209"/>
      <c r="N224" s="215"/>
      <c r="O224" s="209"/>
      <c r="P224" s="215"/>
      <c r="Q224" s="209"/>
      <c r="R224" s="215"/>
      <c r="S224" s="209"/>
      <c r="T224" s="215"/>
      <c r="U224" s="209"/>
      <c r="V224" s="215"/>
      <c r="W224" s="209">
        <v>10</v>
      </c>
    </row>
    <row r="225" spans="1:23">
      <c r="A225" s="248"/>
      <c r="B225" s="243"/>
      <c r="C225" s="463" t="str">
        <f t="shared" si="26"/>
        <v/>
      </c>
      <c r="D225" s="463" t="str">
        <f t="shared" si="27"/>
        <v/>
      </c>
      <c r="E225" s="166" t="s">
        <v>4601</v>
      </c>
      <c r="F225" s="260" t="s">
        <v>4610</v>
      </c>
      <c r="G225" s="251" t="s">
        <v>4605</v>
      </c>
      <c r="H225" s="252"/>
      <c r="I225" s="251" t="str">
        <f t="shared" si="30"/>
        <v>AQ_PEAU_AtopConsultTrait</v>
      </c>
      <c r="J225" s="219" t="s">
        <v>3318</v>
      </c>
      <c r="K225" s="209"/>
      <c r="L225" s="215"/>
      <c r="M225" s="209"/>
      <c r="N225" s="215"/>
      <c r="O225" s="209"/>
      <c r="P225" s="215"/>
      <c r="Q225" s="209"/>
      <c r="R225" s="215"/>
      <c r="S225" s="209"/>
      <c r="T225" s="215"/>
      <c r="U225" s="209"/>
      <c r="V225" s="215"/>
      <c r="W225" s="209">
        <v>10</v>
      </c>
    </row>
    <row r="226" spans="1:23">
      <c r="A226" s="248"/>
      <c r="B226" s="243"/>
      <c r="C226" s="463" t="str">
        <f t="shared" si="26"/>
        <v/>
      </c>
      <c r="D226" s="463" t="str">
        <f t="shared" si="27"/>
        <v/>
      </c>
      <c r="E226" s="166" t="s">
        <v>4602</v>
      </c>
      <c r="F226" s="260" t="s">
        <v>4607</v>
      </c>
      <c r="G226" s="251" t="s">
        <v>4611</v>
      </c>
      <c r="H226" s="252"/>
      <c r="I226" s="251" t="str">
        <f t="shared" si="30"/>
        <v>AQ_PEAU_AtopConsultPrive</v>
      </c>
      <c r="J226" s="219" t="s">
        <v>3318</v>
      </c>
      <c r="K226" s="209"/>
      <c r="L226" s="215"/>
      <c r="M226" s="209"/>
      <c r="N226" s="215"/>
      <c r="O226" s="209"/>
      <c r="P226" s="215"/>
      <c r="Q226" s="209"/>
      <c r="R226" s="215"/>
      <c r="S226" s="209"/>
      <c r="T226" s="215"/>
      <c r="U226" s="209"/>
      <c r="V226" s="215"/>
      <c r="W226" s="209">
        <v>10</v>
      </c>
    </row>
    <row r="227" spans="1:23">
      <c r="A227" s="248"/>
      <c r="B227" s="243"/>
      <c r="C227" s="463" t="str">
        <f t="shared" si="26"/>
        <v/>
      </c>
      <c r="D227" s="463" t="str">
        <f t="shared" si="27"/>
        <v/>
      </c>
      <c r="E227" s="166" t="s">
        <v>4603</v>
      </c>
      <c r="F227" s="260" t="s">
        <v>4608</v>
      </c>
      <c r="G227" s="251" t="s">
        <v>4612</v>
      </c>
      <c r="H227" s="252"/>
      <c r="I227" s="251" t="str">
        <f t="shared" si="30"/>
        <v>AQ_PEAU_AtopConsultHospit</v>
      </c>
      <c r="J227" s="219" t="s">
        <v>3318</v>
      </c>
      <c r="K227" s="209"/>
      <c r="L227" s="215"/>
      <c r="M227" s="209"/>
      <c r="N227" s="215"/>
      <c r="O227" s="209"/>
      <c r="P227" s="215"/>
      <c r="Q227" s="209"/>
      <c r="R227" s="215"/>
      <c r="S227" s="209"/>
      <c r="T227" s="215"/>
      <c r="U227" s="209"/>
      <c r="V227" s="215"/>
      <c r="W227" s="209">
        <v>10</v>
      </c>
    </row>
    <row r="228" spans="1:23">
      <c r="A228" s="248"/>
      <c r="B228" s="243"/>
      <c r="C228" s="463" t="str">
        <f t="shared" si="26"/>
        <v/>
      </c>
      <c r="D228" s="463" t="str">
        <f t="shared" si="27"/>
        <v/>
      </c>
      <c r="E228" s="166" t="s">
        <v>4604</v>
      </c>
      <c r="F228" s="260" t="s">
        <v>4609</v>
      </c>
      <c r="G228" s="251" t="s">
        <v>4613</v>
      </c>
      <c r="H228" s="252"/>
      <c r="I228" s="251" t="str">
        <f t="shared" si="30"/>
        <v>AQ_PEAU_AtopConsultNon</v>
      </c>
      <c r="J228" s="219" t="s">
        <v>3318</v>
      </c>
      <c r="K228" s="209"/>
      <c r="L228" s="215"/>
      <c r="M228" s="209"/>
      <c r="N228" s="215"/>
      <c r="O228" s="209"/>
      <c r="P228" s="215"/>
      <c r="Q228" s="209"/>
      <c r="R228" s="215"/>
      <c r="S228" s="209"/>
      <c r="T228" s="215"/>
      <c r="U228" s="209"/>
      <c r="V228" s="215"/>
      <c r="W228" s="209">
        <v>10</v>
      </c>
    </row>
    <row r="229" spans="1:23">
      <c r="A229" s="248"/>
      <c r="B229" s="243"/>
      <c r="C229" s="463" t="str">
        <f>IF($C$220="x","x","")</f>
        <v/>
      </c>
      <c r="D229" s="463" t="str">
        <f>IF($D$220="x","x","")</f>
        <v/>
      </c>
      <c r="E229" s="166" t="s">
        <v>1112</v>
      </c>
      <c r="F229" s="260" t="s">
        <v>1123</v>
      </c>
      <c r="G229" s="251" t="s">
        <v>4614</v>
      </c>
      <c r="H229" s="252"/>
      <c r="I229" s="251" t="str">
        <f t="shared" si="30"/>
        <v>AQ_PEAU_AtopConsultNSP</v>
      </c>
      <c r="J229" s="219" t="s">
        <v>3318</v>
      </c>
      <c r="K229" s="209"/>
      <c r="L229" s="215"/>
      <c r="M229" s="209"/>
      <c r="N229" s="215"/>
      <c r="O229" s="209"/>
      <c r="P229" s="215"/>
      <c r="Q229" s="209"/>
      <c r="R229" s="215"/>
      <c r="S229" s="209"/>
      <c r="T229" s="215"/>
      <c r="U229" s="209"/>
      <c r="V229" s="215"/>
      <c r="W229" s="209">
        <v>10</v>
      </c>
    </row>
    <row r="230" spans="1:23" ht="33.75">
      <c r="A230" s="248"/>
      <c r="B230" s="243"/>
      <c r="C230" s="463"/>
      <c r="D230" s="463" t="str">
        <f>IF($D$220="x","x","")</f>
        <v/>
      </c>
      <c r="E230" s="166" t="s">
        <v>4943</v>
      </c>
      <c r="F230" s="260"/>
      <c r="G230" s="251" t="s">
        <v>5121</v>
      </c>
      <c r="H230" s="252"/>
      <c r="I230" s="251"/>
      <c r="J230" s="219" t="s">
        <v>3318</v>
      </c>
      <c r="K230" s="209"/>
      <c r="L230" s="215"/>
      <c r="M230" s="209"/>
      <c r="N230" s="215"/>
      <c r="O230" s="209"/>
      <c r="P230" s="215"/>
      <c r="Q230" s="209"/>
      <c r="R230" s="215"/>
      <c r="S230" s="209"/>
      <c r="T230" s="215"/>
      <c r="U230" s="209"/>
      <c r="V230" s="215"/>
      <c r="W230" s="209">
        <v>10</v>
      </c>
    </row>
    <row r="231" spans="1:23">
      <c r="A231" s="248"/>
      <c r="B231" s="243"/>
      <c r="C231" s="463"/>
      <c r="D231" s="463" t="str">
        <f t="shared" si="27"/>
        <v/>
      </c>
      <c r="E231" s="166" t="s">
        <v>5036</v>
      </c>
      <c r="F231" s="260" t="s">
        <v>5037</v>
      </c>
      <c r="G231" s="251" t="s">
        <v>4615</v>
      </c>
      <c r="H231" s="252"/>
      <c r="I231" s="251" t="str">
        <f t="shared" si="30"/>
        <v>AQ_PEAU_AtopTraitAct</v>
      </c>
      <c r="J231" s="219" t="s">
        <v>3318</v>
      </c>
      <c r="K231" s="209"/>
      <c r="L231" s="215"/>
      <c r="M231" s="209"/>
      <c r="N231" s="215"/>
      <c r="O231" s="209"/>
      <c r="P231" s="215"/>
      <c r="Q231" s="209"/>
      <c r="R231" s="215"/>
      <c r="S231" s="209"/>
      <c r="T231" s="215"/>
      <c r="U231" s="209"/>
      <c r="V231" s="215"/>
      <c r="W231" s="209">
        <v>10</v>
      </c>
    </row>
    <row r="232" spans="1:23" ht="22.5">
      <c r="A232" s="248" t="s">
        <v>1504</v>
      </c>
      <c r="B232" s="243" t="str">
        <f>IF(ISERROR(VLOOKUP(A232,TABLES!$A$2:$B$10,2,0)),"",VLOOKUP(A232,TABLES!$A$2:$B$10,2,0))</f>
        <v>□</v>
      </c>
      <c r="C232" s="463"/>
      <c r="D232" s="463"/>
      <c r="E232" s="166" t="s">
        <v>5061</v>
      </c>
      <c r="F232" s="260" t="s">
        <v>4947</v>
      </c>
      <c r="G232" s="251" t="s">
        <v>4951</v>
      </c>
      <c r="H232" s="252"/>
      <c r="I232" s="251" t="str">
        <f>IF(G232&lt;&gt;"",IF(H232&lt;&gt;"",G232&amp;" ; "&amp;IFERROR(IF(SEARCH(" ; ",G232)&gt;0,SUBSTITUTE(G232," ; ","_N ; ")&amp;"_N"),IFERROR(IF(SEARCH(" ;",G232)&gt;0,SUBSTITUTE(G232," ;","_N  ; ")&amp;"_N"),IFERROR(IF(SEARCH(";",G232)&gt;0,SUBSTITUTE(G232,";","_N  ; ")&amp;"_N"),G232&amp;"_N"))),G232),"")</f>
        <v>AQ_PEAU_AtopJuge</v>
      </c>
      <c r="J232" s="219" t="s">
        <v>3318</v>
      </c>
      <c r="K232" s="209"/>
      <c r="L232" s="215"/>
      <c r="M232" s="209"/>
      <c r="N232" s="215"/>
      <c r="O232" s="209"/>
      <c r="P232" s="215"/>
      <c r="Q232" s="209"/>
      <c r="R232" s="215"/>
      <c r="S232" s="209"/>
      <c r="T232" s="215"/>
      <c r="U232" s="209"/>
      <c r="V232" s="215"/>
      <c r="W232" s="209">
        <v>10</v>
      </c>
    </row>
    <row r="233" spans="1:23" ht="22.5">
      <c r="A233" s="248"/>
      <c r="B233" s="243"/>
      <c r="C233" s="463"/>
      <c r="D233" s="463"/>
      <c r="E233" s="166" t="s">
        <v>5078</v>
      </c>
      <c r="F233" s="260" t="s">
        <v>4617</v>
      </c>
      <c r="G233" s="251" t="s">
        <v>4616</v>
      </c>
      <c r="H233" s="252"/>
      <c r="I233" s="251" t="str">
        <f>IF(G233&lt;&gt;"",IF(H233&lt;&gt;"",G233&amp;" ; "&amp;IFERROR(IF(SEARCH(" ; ",G233)&gt;0,SUBSTITUTE(G233," ; ","_N ; ")&amp;"_N"),IFERROR(IF(SEARCH(" ;",G233)&gt;0,SUBSTITUTE(G233," ;","_N  ; ")&amp;"_N"),IFERROR(IF(SEARCH(";",G233)&gt;0,SUBSTITUTE(G233,";","_N  ; ")&amp;"_N"),G233&amp;"_N"))),G233),"")</f>
        <v>AQ_PEAU_AtopConseq</v>
      </c>
      <c r="J233" s="219" t="s">
        <v>3318</v>
      </c>
      <c r="K233" s="209"/>
      <c r="L233" s="215"/>
      <c r="M233" s="209"/>
      <c r="N233" s="215"/>
      <c r="O233" s="209"/>
      <c r="P233" s="215"/>
      <c r="Q233" s="209"/>
      <c r="R233" s="215"/>
      <c r="S233" s="209"/>
      <c r="T233" s="215"/>
      <c r="U233" s="209"/>
      <c r="V233" s="215"/>
      <c r="W233" s="209">
        <v>10</v>
      </c>
    </row>
    <row r="234" spans="1:23" ht="21.4" customHeight="1">
      <c r="A234" s="248"/>
      <c r="B234" s="243"/>
      <c r="C234" s="463"/>
      <c r="D234" s="463"/>
      <c r="E234" s="166" t="s">
        <v>5079</v>
      </c>
      <c r="F234" s="260" t="s">
        <v>5080</v>
      </c>
      <c r="G234" s="251" t="s">
        <v>4618</v>
      </c>
      <c r="H234" s="252"/>
      <c r="I234" s="251" t="str">
        <f>IF(G234&lt;&gt;"",IF(H234&lt;&gt;"",G234&amp;" ; "&amp;IFERROR(IF(SEARCH(" ; ",G234)&gt;0,SUBSTITUTE(G234," ; ","_N ; ")&amp;"_N"),IFERROR(IF(SEARCH(" ;",G234)&gt;0,SUBSTITUTE(G234," ;","_N  ; ")&amp;"_N"),IFERROR(IF(SEARCH(";",G234)&gt;0,SUBSTITUTE(G234,";","_N  ; ")&amp;"_N"),G234&amp;"_N"))),G234),"")</f>
        <v>AQ_PEAU_AtopStress</v>
      </c>
      <c r="J234" s="219" t="s">
        <v>3318</v>
      </c>
      <c r="K234" s="209"/>
      <c r="L234" s="215"/>
      <c r="M234" s="209"/>
      <c r="N234" s="215"/>
      <c r="O234" s="209"/>
      <c r="P234" s="215"/>
      <c r="Q234" s="209"/>
      <c r="R234" s="215"/>
      <c r="S234" s="209"/>
      <c r="T234" s="215"/>
      <c r="U234" s="209"/>
      <c r="V234" s="215"/>
      <c r="W234" s="209">
        <v>10</v>
      </c>
    </row>
    <row r="235" spans="1:23" ht="22.5">
      <c r="A235" s="248" t="s">
        <v>1505</v>
      </c>
      <c r="B235" s="243" t="str">
        <f>IF(ISERROR(VLOOKUP(A235,TABLES!$A$2:$B$10,2,0)),"",VLOOKUP(A235,TABLES!$A$2:$B$10,2,0))</f>
        <v>■</v>
      </c>
      <c r="C235" s="461"/>
      <c r="D235" s="461"/>
      <c r="E235" s="501" t="s">
        <v>4961</v>
      </c>
      <c r="F235" s="553" t="s">
        <v>4962</v>
      </c>
      <c r="G235" s="251" t="s">
        <v>4963</v>
      </c>
      <c r="H235" s="252" t="s">
        <v>222</v>
      </c>
      <c r="I235" s="251" t="str">
        <f>IF(G235&lt;&gt;"",IF(H235&lt;&gt;"",G235&amp;" ; "&amp;IFERROR(IF(SEARCH(" ; ",G235)&gt;0,SUBSTITUTE(G235," ; ","_N ; ")&amp;"_N"),IFERROR(IF(SEARCH(" ;",G235)&gt;0,SUBSTITUTE(G235," ;","_N  ; ")&amp;"_N"),IFERROR(IF(SEARCH(";",G235)&gt;0,SUBSTITUTE(G235,";","_N  ; ")&amp;"_N"),G235&amp;"_N"))),G235),"")</f>
        <v>AQ_PEAU_Psoriasis ; AQ_PEAU_Psoriasis_N</v>
      </c>
      <c r="J235" s="219" t="s">
        <v>3318</v>
      </c>
      <c r="K235" s="209"/>
      <c r="L235" s="215"/>
      <c r="M235" s="209"/>
      <c r="N235" s="215"/>
      <c r="O235" s="209"/>
      <c r="P235" s="215"/>
      <c r="Q235" s="209"/>
      <c r="R235" s="215">
        <v>20</v>
      </c>
      <c r="S235" s="209"/>
      <c r="T235" s="215"/>
      <c r="U235" s="209"/>
      <c r="V235" s="215"/>
      <c r="W235" s="209"/>
    </row>
    <row r="236" spans="1:23">
      <c r="A236" s="248"/>
      <c r="B236" s="243"/>
      <c r="C236" s="244" t="str">
        <f>IF(COUNTIF(C237:C240,"x"),"x","")</f>
        <v/>
      </c>
      <c r="D236" s="244" t="str">
        <f>IF(COUNTIF(D237:D240,"x"),"x","")</f>
        <v/>
      </c>
      <c r="E236" s="177" t="s">
        <v>1170</v>
      </c>
      <c r="F236" s="178" t="s">
        <v>1171</v>
      </c>
      <c r="G236" s="272"/>
      <c r="H236" s="578"/>
      <c r="I236" s="272"/>
      <c r="J236" s="219"/>
      <c r="K236" s="209"/>
      <c r="L236" s="215"/>
      <c r="M236" s="209"/>
      <c r="N236" s="215"/>
      <c r="O236" s="209"/>
      <c r="P236" s="215"/>
      <c r="Q236" s="209"/>
      <c r="R236" s="215"/>
      <c r="S236" s="209"/>
      <c r="T236" s="215"/>
      <c r="U236" s="209"/>
      <c r="V236" s="215"/>
      <c r="W236" s="209"/>
    </row>
    <row r="237" spans="1:23" ht="33.75">
      <c r="A237" s="248"/>
      <c r="B237" s="243"/>
      <c r="C237" s="463" t="str">
        <f>IF($C$235="x","x","")</f>
        <v/>
      </c>
      <c r="D237" s="463" t="str">
        <f>IF($D$235="x","x","")</f>
        <v/>
      </c>
      <c r="E237" s="166" t="s">
        <v>4965</v>
      </c>
      <c r="F237" s="260" t="s">
        <v>4966</v>
      </c>
      <c r="G237" s="272" t="s">
        <v>5134</v>
      </c>
      <c r="H237" s="578" t="s">
        <v>222</v>
      </c>
      <c r="I237" s="272" t="s">
        <v>5135</v>
      </c>
      <c r="J237" s="219" t="s">
        <v>3318</v>
      </c>
      <c r="K237" s="209"/>
      <c r="L237" s="215"/>
      <c r="M237" s="209"/>
      <c r="N237" s="215"/>
      <c r="O237" s="209"/>
      <c r="P237" s="215"/>
      <c r="Q237" s="209"/>
      <c r="R237" s="215">
        <v>20</v>
      </c>
      <c r="S237" s="209"/>
      <c r="T237" s="215"/>
      <c r="U237" s="209"/>
      <c r="V237" s="215"/>
      <c r="W237" s="209"/>
    </row>
    <row r="238" spans="1:23" ht="22.5">
      <c r="A238" s="248"/>
      <c r="B238" s="243"/>
      <c r="C238" s="463" t="str">
        <f t="shared" ref="C238:C240" si="31">IF($C$235="x","x","")</f>
        <v/>
      </c>
      <c r="D238" s="463" t="str">
        <f t="shared" ref="D238:D240" si="32">IF($D$235="x","x","")</f>
        <v/>
      </c>
      <c r="E238" s="166" t="s">
        <v>4967</v>
      </c>
      <c r="F238" s="260" t="s">
        <v>4968</v>
      </c>
      <c r="G238" s="251" t="s">
        <v>4969</v>
      </c>
      <c r="H238" s="252" t="s">
        <v>222</v>
      </c>
      <c r="I238" s="251" t="s">
        <v>4976</v>
      </c>
      <c r="J238" s="219" t="s">
        <v>3318</v>
      </c>
      <c r="K238" s="209"/>
      <c r="L238" s="215"/>
      <c r="M238" s="209"/>
      <c r="N238" s="215"/>
      <c r="O238" s="209"/>
      <c r="P238" s="215"/>
      <c r="Q238" s="209"/>
      <c r="R238" s="215">
        <v>20</v>
      </c>
      <c r="S238" s="209"/>
      <c r="T238" s="215"/>
      <c r="U238" s="209"/>
      <c r="V238" s="215"/>
      <c r="W238" s="209"/>
    </row>
    <row r="239" spans="1:23">
      <c r="A239" s="248"/>
      <c r="B239" s="243"/>
      <c r="C239" s="463" t="str">
        <f t="shared" si="31"/>
        <v/>
      </c>
      <c r="D239" s="463" t="str">
        <f t="shared" si="32"/>
        <v/>
      </c>
      <c r="E239" s="166" t="s">
        <v>4970</v>
      </c>
      <c r="F239" s="260" t="s">
        <v>1632</v>
      </c>
      <c r="G239" s="272" t="s">
        <v>5136</v>
      </c>
      <c r="H239" s="578" t="s">
        <v>222</v>
      </c>
      <c r="I239" s="272" t="s">
        <v>5137</v>
      </c>
      <c r="J239" s="219" t="s">
        <v>3318</v>
      </c>
      <c r="K239" s="209"/>
      <c r="L239" s="215"/>
      <c r="M239" s="209"/>
      <c r="N239" s="215"/>
      <c r="O239" s="209"/>
      <c r="P239" s="215"/>
      <c r="Q239" s="209"/>
      <c r="R239" s="215">
        <v>20</v>
      </c>
      <c r="S239" s="209"/>
      <c r="T239" s="215"/>
      <c r="U239" s="209"/>
      <c r="V239" s="215"/>
      <c r="W239" s="209"/>
    </row>
    <row r="240" spans="1:23" ht="33.75">
      <c r="A240" s="248"/>
      <c r="B240" s="243"/>
      <c r="C240" s="463" t="str">
        <f t="shared" si="31"/>
        <v/>
      </c>
      <c r="D240" s="463" t="str">
        <f t="shared" si="32"/>
        <v/>
      </c>
      <c r="E240" s="166" t="s">
        <v>4971</v>
      </c>
      <c r="F240" s="260" t="s">
        <v>4972</v>
      </c>
      <c r="G240" s="251" t="s">
        <v>4973</v>
      </c>
      <c r="H240" s="252" t="s">
        <v>222</v>
      </c>
      <c r="I240" s="251" t="str">
        <f t="shared" ref="I240:I241" si="33">IF(G240&lt;&gt;"",IF(H240&lt;&gt;"",G240&amp;" ; "&amp;IFERROR(IF(SEARCH(" ; ",G240)&gt;0,SUBSTITUTE(G240," ; ","_N ; ")&amp;"_N"),IFERROR(IF(SEARCH(" ;",G240)&gt;0,SUBSTITUTE(G240," ;","_N  ; ")&amp;"_N"),IFERROR(IF(SEARCH(";",G240)&gt;0,SUBSTITUTE(G240,";","_N  ; ")&amp;"_N"),G240&amp;"_N"))),G240),"")</f>
        <v>AQ_PEAU_PsoriasisSevere ; AQ_PEAU_PsoriasisSevere_N</v>
      </c>
      <c r="J240" s="219" t="s">
        <v>3318</v>
      </c>
      <c r="K240" s="209"/>
      <c r="L240" s="215"/>
      <c r="M240" s="209"/>
      <c r="N240" s="215"/>
      <c r="O240" s="209"/>
      <c r="P240" s="215"/>
      <c r="Q240" s="209"/>
      <c r="R240" s="215">
        <v>20</v>
      </c>
      <c r="S240" s="209"/>
      <c r="T240" s="215"/>
      <c r="U240" s="209"/>
      <c r="V240" s="215"/>
      <c r="W240" s="209"/>
    </row>
    <row r="241" spans="1:23" ht="33.75">
      <c r="A241" s="248"/>
      <c r="B241" s="243"/>
      <c r="C241" s="461"/>
      <c r="D241" s="461"/>
      <c r="E241" s="501" t="s">
        <v>5039</v>
      </c>
      <c r="F241" s="553" t="s">
        <v>5038</v>
      </c>
      <c r="G241" s="251" t="s">
        <v>4964</v>
      </c>
      <c r="H241" s="252"/>
      <c r="I241" s="251" t="str">
        <f t="shared" si="33"/>
        <v>AQ_PEAU_Psoria</v>
      </c>
      <c r="J241" s="219" t="s">
        <v>3318</v>
      </c>
      <c r="K241" s="209"/>
      <c r="L241" s="215"/>
      <c r="M241" s="209"/>
      <c r="N241" s="215"/>
      <c r="O241" s="209"/>
      <c r="P241" s="215"/>
      <c r="Q241" s="209"/>
      <c r="R241" s="215"/>
      <c r="S241" s="209"/>
      <c r="T241" s="215"/>
      <c r="U241" s="209"/>
      <c r="V241" s="215"/>
      <c r="W241" s="209">
        <v>11</v>
      </c>
    </row>
    <row r="242" spans="1:23">
      <c r="A242" s="231" t="s">
        <v>1508</v>
      </c>
      <c r="B242" s="243" t="str">
        <f>IF(ISERROR(VLOOKUP(A242,TABLES!$A$2:$B$10,2,0)),"",VLOOKUP(A242,TABLES!$A$2:$B$10,2,0))</f>
        <v>□</v>
      </c>
      <c r="C242" s="244" t="str">
        <f>IF(COUNTIF(C243:C252,"x"),"x","")</f>
        <v/>
      </c>
      <c r="D242" s="244" t="str">
        <f>IF(COUNTIF(D243:D252,"x"),"x","")</f>
        <v/>
      </c>
      <c r="E242" s="177" t="s">
        <v>1170</v>
      </c>
      <c r="F242" s="178" t="s">
        <v>1171</v>
      </c>
      <c r="G242" s="251"/>
      <c r="H242" s="252"/>
      <c r="I242" s="251"/>
      <c r="J242" s="219" t="s">
        <v>3318</v>
      </c>
      <c r="K242" s="209"/>
      <c r="L242" s="210"/>
      <c r="M242" s="209"/>
      <c r="N242" s="210"/>
      <c r="O242" s="209"/>
      <c r="P242" s="210"/>
      <c r="Q242" s="209"/>
      <c r="R242" s="210"/>
      <c r="S242" s="209"/>
      <c r="T242" s="210"/>
      <c r="U242" s="209"/>
      <c r="V242" s="210"/>
      <c r="W242" s="209">
        <v>11</v>
      </c>
    </row>
    <row r="243" spans="1:23" ht="22.5">
      <c r="A243" s="248" t="s">
        <v>1504</v>
      </c>
      <c r="B243" s="243" t="str">
        <f>IF(ISERROR(VLOOKUP(A243,TABLES!$A$2:$B$10,2,0)),"",VLOOKUP(A243,TABLES!$A$2:$B$10,2,0))</f>
        <v>□</v>
      </c>
      <c r="C243" s="463" t="str">
        <f t="shared" ref="C243:C254" si="34">IF($C$241="x","x","")</f>
        <v/>
      </c>
      <c r="D243" s="463" t="str">
        <f t="shared" ref="D243:D254" si="35">IF($D$241="x","x","")</f>
        <v/>
      </c>
      <c r="E243" s="166" t="s">
        <v>4967</v>
      </c>
      <c r="F243" s="260" t="s">
        <v>5074</v>
      </c>
      <c r="G243" s="251" t="s">
        <v>5122</v>
      </c>
      <c r="H243" s="252"/>
      <c r="I243" s="251" t="str">
        <f>IF(G243&lt;&gt;"",IF(H243&lt;&gt;"",G243&amp;" ; "&amp;IFERROR(IF(SEARCH(" ; ",G243)&gt;0,SUBSTITUTE(G243," ; ","_N ; ")&amp;"_N"),IFERROR(IF(SEARCH(" ;",G243)&gt;0,SUBSTITUTE(G243," ;","_N  ; ")&amp;"_N"),IFERROR(IF(SEARCH(";",G243)&gt;0,SUBSTITUTE(G243,";","_N  ; ")&amp;"_N"),G243&amp;"_N"))),G243),"")</f>
        <v>AQ_PEAU_PsoriaAnnee ; AQ_PEAU_PsoriaAnneeNSP</v>
      </c>
      <c r="J243" s="219" t="s">
        <v>3318</v>
      </c>
      <c r="K243" s="209"/>
      <c r="L243" s="215"/>
      <c r="M243" s="209"/>
      <c r="N243" s="215"/>
      <c r="O243" s="209"/>
      <c r="P243" s="215"/>
      <c r="Q243" s="209"/>
      <c r="R243" s="215"/>
      <c r="S243" s="209"/>
      <c r="T243" s="215"/>
      <c r="U243" s="209"/>
      <c r="V243" s="215"/>
      <c r="W243" s="209">
        <v>11</v>
      </c>
    </row>
    <row r="244" spans="1:23" ht="45">
      <c r="A244" s="248" t="s">
        <v>1504</v>
      </c>
      <c r="B244" s="243" t="str">
        <f>IF(ISERROR(VLOOKUP(A244,TABLES!$A$2:$B$10,2,0)),"",VLOOKUP(A244,TABLES!$A$2:$B$10,2,0))</f>
        <v>□</v>
      </c>
      <c r="C244" s="463" t="str">
        <f t="shared" si="34"/>
        <v/>
      </c>
      <c r="D244" s="463" t="str">
        <f t="shared" si="35"/>
        <v/>
      </c>
      <c r="E244" s="166" t="s">
        <v>5068</v>
      </c>
      <c r="F244" s="260" t="s">
        <v>5075</v>
      </c>
      <c r="G244" s="251" t="s">
        <v>5076</v>
      </c>
      <c r="H244" s="252"/>
      <c r="I244" s="251" t="str">
        <f>IF(G244&lt;&gt;"",IF(H244&lt;&gt;"",G244&amp;" ; "&amp;IFERROR(IF(SEARCH(" ; ",G244)&gt;0,SUBSTITUTE(G244," ; ","_N ; ")&amp;"_N"),IFERROR(IF(SEARCH(" ;",G244)&gt;0,SUBSTITUTE(G244," ;","_N  ; ")&amp;"_N"),IFERROR(IF(SEARCH(";",G244)&gt;0,SUBSTITUTE(G244,";","_N  ; ")&amp;"_N"),G244&amp;"_N"))),G244),"")</f>
        <v>AQ_PEAU_PsoriaDiagQui</v>
      </c>
      <c r="J244" s="219" t="s">
        <v>3318</v>
      </c>
      <c r="K244" s="209"/>
      <c r="L244" s="215"/>
      <c r="M244" s="209"/>
      <c r="N244" s="215"/>
      <c r="O244" s="209"/>
      <c r="P244" s="215"/>
      <c r="Q244" s="209"/>
      <c r="R244" s="215"/>
      <c r="S244" s="209"/>
      <c r="T244" s="215"/>
      <c r="U244" s="209"/>
      <c r="V244" s="215"/>
      <c r="W244" s="209">
        <v>11</v>
      </c>
    </row>
    <row r="245" spans="1:23">
      <c r="A245" s="248"/>
      <c r="B245" s="243"/>
      <c r="C245" s="463" t="str">
        <f t="shared" si="34"/>
        <v/>
      </c>
      <c r="D245" s="463" t="str">
        <f t="shared" si="35"/>
        <v/>
      </c>
      <c r="E245" s="166" t="s">
        <v>4619</v>
      </c>
      <c r="F245" s="552" t="s">
        <v>4620</v>
      </c>
      <c r="G245" s="251"/>
      <c r="H245" s="252"/>
      <c r="I245" s="251" t="str">
        <f t="shared" ref="I245:I251" si="36">IF(G245&lt;&gt;"",IF(H245&lt;&gt;"",G245&amp;" ; "&amp;IFERROR(IF(SEARCH(" ; ",G245)&gt;0,SUBSTITUTE(G245," ; ","_N ; ")&amp;"_N"),IFERROR(IF(SEARCH(" ;",G245)&gt;0,SUBSTITUTE(G245," ;","_N  ; ")&amp;"_N"),IFERROR(IF(SEARCH(";",G245)&gt;0,SUBSTITUTE(G245,";","_N  ; ")&amp;"_N"),G245&amp;"_N"))),G245),"")</f>
        <v/>
      </c>
      <c r="J245" s="219" t="s">
        <v>3318</v>
      </c>
      <c r="K245" s="209"/>
      <c r="L245" s="215"/>
      <c r="M245" s="209"/>
      <c r="N245" s="215"/>
      <c r="O245" s="209"/>
      <c r="P245" s="215"/>
      <c r="Q245" s="209"/>
      <c r="R245" s="215"/>
      <c r="S245" s="209"/>
      <c r="T245" s="215"/>
      <c r="U245" s="209"/>
      <c r="V245" s="215"/>
      <c r="W245" s="209">
        <v>11</v>
      </c>
    </row>
    <row r="246" spans="1:23">
      <c r="A246" s="248"/>
      <c r="B246" s="243"/>
      <c r="C246" s="463" t="str">
        <f t="shared" si="34"/>
        <v/>
      </c>
      <c r="D246" s="463" t="str">
        <f t="shared" si="35"/>
        <v/>
      </c>
      <c r="E246" s="166" t="s">
        <v>4601</v>
      </c>
      <c r="F246" s="260" t="s">
        <v>4610</v>
      </c>
      <c r="G246" s="251" t="s">
        <v>4621</v>
      </c>
      <c r="H246" s="252"/>
      <c r="I246" s="251" t="str">
        <f t="shared" si="36"/>
        <v>AQ_PEAU_PsoriaConsultTrait</v>
      </c>
      <c r="J246" s="219" t="s">
        <v>3318</v>
      </c>
      <c r="K246" s="209"/>
      <c r="L246" s="215"/>
      <c r="M246" s="209"/>
      <c r="N246" s="215"/>
      <c r="O246" s="209"/>
      <c r="P246" s="215"/>
      <c r="Q246" s="209"/>
      <c r="R246" s="215"/>
      <c r="S246" s="209"/>
      <c r="T246" s="215"/>
      <c r="U246" s="209"/>
      <c r="V246" s="215"/>
      <c r="W246" s="209">
        <v>11</v>
      </c>
    </row>
    <row r="247" spans="1:23">
      <c r="A247" s="248"/>
      <c r="B247" s="243"/>
      <c r="C247" s="463" t="str">
        <f t="shared" si="34"/>
        <v/>
      </c>
      <c r="D247" s="463" t="str">
        <f t="shared" si="35"/>
        <v/>
      </c>
      <c r="E247" s="166" t="s">
        <v>4602</v>
      </c>
      <c r="F247" s="260" t="s">
        <v>4607</v>
      </c>
      <c r="G247" s="251" t="s">
        <v>4622</v>
      </c>
      <c r="H247" s="252"/>
      <c r="I247" s="251" t="str">
        <f t="shared" si="36"/>
        <v>AQ_PEAU_PsoriaConsultPrive</v>
      </c>
      <c r="J247" s="219" t="s">
        <v>3318</v>
      </c>
      <c r="K247" s="209"/>
      <c r="L247" s="215"/>
      <c r="M247" s="209"/>
      <c r="N247" s="215"/>
      <c r="O247" s="209"/>
      <c r="P247" s="215"/>
      <c r="Q247" s="209"/>
      <c r="R247" s="215"/>
      <c r="S247" s="209"/>
      <c r="T247" s="215"/>
      <c r="U247" s="209"/>
      <c r="V247" s="215"/>
      <c r="W247" s="209">
        <v>11</v>
      </c>
    </row>
    <row r="248" spans="1:23">
      <c r="A248" s="248"/>
      <c r="B248" s="243"/>
      <c r="C248" s="463" t="str">
        <f t="shared" si="34"/>
        <v/>
      </c>
      <c r="D248" s="463" t="str">
        <f t="shared" si="35"/>
        <v/>
      </c>
      <c r="E248" s="166" t="s">
        <v>4603</v>
      </c>
      <c r="F248" s="260" t="s">
        <v>4608</v>
      </c>
      <c r="G248" s="251" t="s">
        <v>4623</v>
      </c>
      <c r="H248" s="252"/>
      <c r="I248" s="251" t="str">
        <f t="shared" si="36"/>
        <v>AQ_PEAU_PsoriaConsultHospit</v>
      </c>
      <c r="J248" s="219" t="s">
        <v>3318</v>
      </c>
      <c r="K248" s="209"/>
      <c r="L248" s="215"/>
      <c r="M248" s="209"/>
      <c r="N248" s="215"/>
      <c r="O248" s="209"/>
      <c r="P248" s="215"/>
      <c r="Q248" s="209"/>
      <c r="R248" s="215"/>
      <c r="S248" s="209"/>
      <c r="T248" s="215"/>
      <c r="U248" s="209"/>
      <c r="V248" s="215"/>
      <c r="W248" s="209">
        <v>11</v>
      </c>
    </row>
    <row r="249" spans="1:23">
      <c r="A249" s="248"/>
      <c r="B249" s="243"/>
      <c r="C249" s="463" t="str">
        <f t="shared" si="34"/>
        <v/>
      </c>
      <c r="D249" s="463" t="str">
        <f t="shared" si="35"/>
        <v/>
      </c>
      <c r="E249" s="166" t="s">
        <v>4604</v>
      </c>
      <c r="F249" s="260" t="s">
        <v>4609</v>
      </c>
      <c r="G249" s="251" t="s">
        <v>4624</v>
      </c>
      <c r="H249" s="252"/>
      <c r="I249" s="251" t="str">
        <f t="shared" si="36"/>
        <v>AQ_PEAU_PsoriaConsultNon</v>
      </c>
      <c r="J249" s="219" t="s">
        <v>3318</v>
      </c>
      <c r="K249" s="209"/>
      <c r="L249" s="215"/>
      <c r="M249" s="209"/>
      <c r="N249" s="215"/>
      <c r="O249" s="209"/>
      <c r="P249" s="215"/>
      <c r="Q249" s="209"/>
      <c r="R249" s="215"/>
      <c r="S249" s="209"/>
      <c r="T249" s="215"/>
      <c r="U249" s="209"/>
      <c r="V249" s="215"/>
      <c r="W249" s="209">
        <v>11</v>
      </c>
    </row>
    <row r="250" spans="1:23">
      <c r="A250" s="248"/>
      <c r="B250" s="243"/>
      <c r="C250" s="463" t="str">
        <f t="shared" si="34"/>
        <v/>
      </c>
      <c r="D250" s="463" t="str">
        <f t="shared" si="35"/>
        <v/>
      </c>
      <c r="E250" s="166" t="s">
        <v>1112</v>
      </c>
      <c r="F250" s="260" t="s">
        <v>1123</v>
      </c>
      <c r="G250" s="251" t="s">
        <v>4625</v>
      </c>
      <c r="H250" s="252"/>
      <c r="I250" s="251" t="str">
        <f t="shared" si="36"/>
        <v>AQ_PEAU_PsoriaConsultNSP</v>
      </c>
      <c r="J250" s="219" t="s">
        <v>3318</v>
      </c>
      <c r="K250" s="209"/>
      <c r="L250" s="215"/>
      <c r="M250" s="209"/>
      <c r="N250" s="215"/>
      <c r="O250" s="209"/>
      <c r="P250" s="215"/>
      <c r="Q250" s="209"/>
      <c r="R250" s="215"/>
      <c r="S250" s="209"/>
      <c r="T250" s="215"/>
      <c r="U250" s="209"/>
      <c r="V250" s="215"/>
      <c r="W250" s="209">
        <v>11</v>
      </c>
    </row>
    <row r="251" spans="1:23">
      <c r="A251" s="248"/>
      <c r="B251" s="243"/>
      <c r="C251" s="463" t="str">
        <f t="shared" si="34"/>
        <v/>
      </c>
      <c r="D251" s="463" t="str">
        <f t="shared" si="35"/>
        <v/>
      </c>
      <c r="E251" s="166" t="s">
        <v>4628</v>
      </c>
      <c r="F251" s="260" t="s">
        <v>4629</v>
      </c>
      <c r="G251" s="251" t="s">
        <v>4632</v>
      </c>
      <c r="H251" s="252"/>
      <c r="I251" s="251" t="str">
        <f t="shared" si="36"/>
        <v>AQ_PEAU_PsoriaTraitAct</v>
      </c>
      <c r="J251" s="219" t="s">
        <v>3318</v>
      </c>
      <c r="K251" s="209"/>
      <c r="L251" s="215"/>
      <c r="M251" s="209"/>
      <c r="N251" s="215"/>
      <c r="O251" s="209"/>
      <c r="P251" s="215"/>
      <c r="Q251" s="209"/>
      <c r="R251" s="215"/>
      <c r="S251" s="209"/>
      <c r="T251" s="215"/>
      <c r="U251" s="209"/>
      <c r="V251" s="215"/>
      <c r="W251" s="209">
        <v>11</v>
      </c>
    </row>
    <row r="252" spans="1:23" ht="22.5">
      <c r="A252" s="248" t="s">
        <v>1504</v>
      </c>
      <c r="B252" s="243" t="str">
        <f>IF(ISERROR(VLOOKUP(A252,TABLES!$A$2:$B$10,2,0)),"",VLOOKUP(A252,TABLES!$A$2:$B$10,2,0))</f>
        <v>□</v>
      </c>
      <c r="C252" s="463" t="str">
        <f t="shared" si="34"/>
        <v/>
      </c>
      <c r="D252" s="463" t="str">
        <f t="shared" si="35"/>
        <v/>
      </c>
      <c r="E252" s="166" t="s">
        <v>5077</v>
      </c>
      <c r="F252" s="260" t="s">
        <v>4975</v>
      </c>
      <c r="G252" s="251" t="s">
        <v>4974</v>
      </c>
      <c r="H252" s="252"/>
      <c r="I252" s="251" t="str">
        <f>IF(G252&lt;&gt;"",IF(H252&lt;&gt;"",G252&amp;" ; "&amp;IFERROR(IF(SEARCH(" ; ",G252)&gt;0,SUBSTITUTE(G252," ; ","_N ; ")&amp;"_N"),IFERROR(IF(SEARCH(" ;",G252)&gt;0,SUBSTITUTE(G252," ;","_N  ; ")&amp;"_N"),IFERROR(IF(SEARCH(";",G252)&gt;0,SUBSTITUTE(G252,";","_N  ; ")&amp;"_N"),G252&amp;"_N"))),G252),"")</f>
        <v>AQ_PEAU_PsoriaJuge</v>
      </c>
      <c r="J252" s="219" t="s">
        <v>3318</v>
      </c>
      <c r="K252" s="209"/>
      <c r="L252" s="215"/>
      <c r="M252" s="209"/>
      <c r="N252" s="215"/>
      <c r="O252" s="209"/>
      <c r="P252" s="215"/>
      <c r="Q252" s="209"/>
      <c r="R252" s="215"/>
      <c r="S252" s="209"/>
      <c r="T252" s="215"/>
      <c r="U252" s="209"/>
      <c r="V252" s="215"/>
      <c r="W252" s="209">
        <v>11</v>
      </c>
    </row>
    <row r="253" spans="1:23" ht="22.5">
      <c r="A253" s="248"/>
      <c r="B253" s="243"/>
      <c r="C253" s="463" t="str">
        <f t="shared" si="34"/>
        <v/>
      </c>
      <c r="D253" s="463" t="str">
        <f t="shared" si="35"/>
        <v/>
      </c>
      <c r="E253" s="166" t="s">
        <v>4626</v>
      </c>
      <c r="F253" s="260" t="s">
        <v>4630</v>
      </c>
      <c r="G253" s="251" t="s">
        <v>4633</v>
      </c>
      <c r="H253" s="252"/>
      <c r="I253" s="251" t="str">
        <f>IF(G253&lt;&gt;"",IF(H253&lt;&gt;"",G253&amp;" ; "&amp;IFERROR(IF(SEARCH(" ; ",G253)&gt;0,SUBSTITUTE(G253," ; ","_N ; ")&amp;"_N"),IFERROR(IF(SEARCH(" ;",G253)&gt;0,SUBSTITUTE(G253," ;","_N  ; ")&amp;"_N"),IFERROR(IF(SEARCH(";",G253)&gt;0,SUBSTITUTE(G253,";","_N  ; ")&amp;"_N"),G253&amp;"_N"))),G253),"")</f>
        <v>AQ_PEAU_PsoriaConseq</v>
      </c>
      <c r="J253" s="219" t="s">
        <v>3318</v>
      </c>
      <c r="K253" s="209"/>
      <c r="L253" s="215"/>
      <c r="M253" s="209"/>
      <c r="N253" s="215"/>
      <c r="O253" s="209"/>
      <c r="P253" s="215"/>
      <c r="Q253" s="209"/>
      <c r="R253" s="215"/>
      <c r="S253" s="209"/>
      <c r="T253" s="215"/>
      <c r="U253" s="209"/>
      <c r="V253" s="215"/>
      <c r="W253" s="209">
        <v>11</v>
      </c>
    </row>
    <row r="254" spans="1:23">
      <c r="A254" s="248"/>
      <c r="B254" s="243"/>
      <c r="C254" s="463" t="str">
        <f t="shared" si="34"/>
        <v/>
      </c>
      <c r="D254" s="463" t="str">
        <f t="shared" si="35"/>
        <v/>
      </c>
      <c r="E254" s="166" t="s">
        <v>4627</v>
      </c>
      <c r="F254" s="260" t="s">
        <v>4631</v>
      </c>
      <c r="G254" s="251" t="s">
        <v>4634</v>
      </c>
      <c r="H254" s="252"/>
      <c r="I254" s="251" t="str">
        <f>IF(G254&lt;&gt;"",IF(H254&lt;&gt;"",G254&amp;" ; "&amp;IFERROR(IF(SEARCH(" ; ",G254)&gt;0,SUBSTITUTE(G254," ; ","_N ; ")&amp;"_N"),IFERROR(IF(SEARCH(" ;",G254)&gt;0,SUBSTITUTE(G254," ;","_N  ; ")&amp;"_N"),IFERROR(IF(SEARCH(";",G254)&gt;0,SUBSTITUTE(G254,";","_N  ; ")&amp;"_N"),G254&amp;"_N"))),G254),"")</f>
        <v>AQ_PEAU_PsoriaStress</v>
      </c>
      <c r="J254" s="219" t="s">
        <v>3318</v>
      </c>
      <c r="K254" s="209"/>
      <c r="L254" s="215"/>
      <c r="M254" s="209"/>
      <c r="N254" s="215"/>
      <c r="O254" s="209"/>
      <c r="P254" s="215"/>
      <c r="Q254" s="209"/>
      <c r="R254" s="215"/>
      <c r="S254" s="209"/>
      <c r="T254" s="215"/>
      <c r="U254" s="209"/>
      <c r="V254" s="215"/>
      <c r="W254" s="209">
        <v>11</v>
      </c>
    </row>
    <row r="255" spans="1:23" ht="22.5">
      <c r="A255" s="248"/>
      <c r="B255" s="243"/>
      <c r="C255" s="461"/>
      <c r="D255" s="461"/>
      <c r="E255" s="501" t="s">
        <v>5040</v>
      </c>
      <c r="F255" s="260" t="s">
        <v>5041</v>
      </c>
      <c r="G255" s="251" t="s">
        <v>4646</v>
      </c>
      <c r="H255" s="252"/>
      <c r="I255" s="251" t="str">
        <f t="shared" ref="I255:I270" si="37">IF(G255&lt;&gt;"",IF(H255&lt;&gt;"",G255&amp;" ; "&amp;IFERROR(IF(SEARCH(" ; ",G255)&gt;0,SUBSTITUTE(G255," ; ","_N ; ")&amp;"_N"),IFERROR(IF(SEARCH(" ;",G255)&gt;0,SUBSTITUTE(G255," ;","_N  ; ")&amp;"_N"),IFERROR(IF(SEARCH(";",G255)&gt;0,SUBSTITUTE(G255,";","_N  ; ")&amp;"_N"),G255&amp;"_N"))),G255),"")</f>
        <v>AQ_PEAU_Acne</v>
      </c>
      <c r="J255" s="219" t="s">
        <v>3318</v>
      </c>
      <c r="K255" s="209"/>
      <c r="L255" s="215"/>
      <c r="M255" s="209"/>
      <c r="N255" s="215"/>
      <c r="O255" s="209"/>
      <c r="P255" s="215"/>
      <c r="Q255" s="209"/>
      <c r="R255" s="215"/>
      <c r="S255" s="209"/>
      <c r="T255" s="215"/>
      <c r="U255" s="209"/>
      <c r="V255" s="215"/>
      <c r="W255" s="209">
        <v>12</v>
      </c>
    </row>
    <row r="256" spans="1:23">
      <c r="A256" s="248"/>
      <c r="B256" s="243"/>
      <c r="C256" s="244" t="str">
        <f>IF(COUNTIF(C258:C270,"x"),"x","")</f>
        <v/>
      </c>
      <c r="D256" s="244" t="str">
        <f>IF(COUNTIF(D258:D270,"x"),"x","")</f>
        <v/>
      </c>
      <c r="E256" s="177" t="s">
        <v>1170</v>
      </c>
      <c r="F256" s="260" t="s">
        <v>1171</v>
      </c>
      <c r="G256" s="251"/>
      <c r="H256" s="252"/>
      <c r="I256" s="251" t="str">
        <f t="shared" si="37"/>
        <v/>
      </c>
      <c r="J256" s="219" t="s">
        <v>3318</v>
      </c>
      <c r="K256" s="209"/>
      <c r="L256" s="215"/>
      <c r="M256" s="209"/>
      <c r="N256" s="215"/>
      <c r="O256" s="209"/>
      <c r="P256" s="215"/>
      <c r="Q256" s="209"/>
      <c r="R256" s="215"/>
      <c r="S256" s="209"/>
      <c r="T256" s="215"/>
      <c r="U256" s="209"/>
      <c r="V256" s="215"/>
      <c r="W256" s="209">
        <v>12</v>
      </c>
    </row>
    <row r="257" spans="1:46" ht="22.5">
      <c r="A257" s="248"/>
      <c r="B257" s="243" t="str">
        <f>IF(ISERROR(VLOOKUP(A257,TABLES!$A$2:$B$10,2,0)),"",VLOOKUP(A257,TABLES!$A$2:$B$10,2,0))</f>
        <v/>
      </c>
      <c r="C257" s="463" t="str">
        <f>IF($C$255="x","x","")</f>
        <v/>
      </c>
      <c r="D257" s="463" t="str">
        <f>IF($D$255="x","x","")</f>
        <v/>
      </c>
      <c r="E257" s="166" t="s">
        <v>5081</v>
      </c>
      <c r="F257" s="260" t="s">
        <v>5082</v>
      </c>
      <c r="G257" s="251" t="s">
        <v>5127</v>
      </c>
      <c r="H257" s="252"/>
      <c r="I257" s="251" t="str">
        <f>IF(G257&lt;&gt;"",IF(H257&lt;&gt;"",G257&amp;" ; "&amp;IFERROR(IF(SEARCH(" ; ",G257)&gt;0,SUBSTITUTE(G257," ; ","_N ; ")&amp;"_N"),IFERROR(IF(SEARCH(" ;",G257)&gt;0,SUBSTITUTE(G257," ;","_N  ; ")&amp;"_N"),IFERROR(IF(SEARCH(";",G257)&gt;0,SUBSTITUTE(G257,";","_N  ; ")&amp;"_N"),G257&amp;"_N"))),G257),"")</f>
        <v>AQ_PEAU_AcneAnnee; AQ_PEAU_AcneAnneeNSP</v>
      </c>
      <c r="J257" s="219" t="s">
        <v>3318</v>
      </c>
      <c r="K257" s="209"/>
      <c r="L257" s="215"/>
      <c r="M257" s="209"/>
      <c r="N257" s="215"/>
      <c r="O257" s="209"/>
      <c r="P257" s="215"/>
      <c r="Q257" s="209"/>
      <c r="R257" s="215"/>
      <c r="S257" s="209"/>
      <c r="T257" s="215"/>
      <c r="U257" s="209"/>
      <c r="V257" s="215"/>
      <c r="W257" s="209">
        <v>12</v>
      </c>
    </row>
    <row r="258" spans="1:46" ht="22.5">
      <c r="A258" s="248"/>
      <c r="B258" s="243"/>
      <c r="C258" s="463" t="str">
        <f t="shared" ref="C258:C270" si="38">IF($C$255="x","x","")</f>
        <v/>
      </c>
      <c r="D258" s="463" t="str">
        <f>IF($D$255="x","x","")</f>
        <v/>
      </c>
      <c r="E258" s="166" t="s">
        <v>5073</v>
      </c>
      <c r="F258" s="260" t="s">
        <v>5070</v>
      </c>
      <c r="G258" s="251" t="s">
        <v>5066</v>
      </c>
      <c r="H258" s="252"/>
      <c r="I258" s="251" t="str">
        <f t="shared" si="37"/>
        <v>AQ_PEAU_AcneDiag</v>
      </c>
      <c r="J258" s="219" t="s">
        <v>3318</v>
      </c>
      <c r="K258" s="209"/>
      <c r="L258" s="215"/>
      <c r="M258" s="209"/>
      <c r="N258" s="215"/>
      <c r="O258" s="209"/>
      <c r="P258" s="215"/>
      <c r="Q258" s="209"/>
      <c r="R258" s="215"/>
      <c r="S258" s="209"/>
      <c r="T258" s="215"/>
      <c r="U258" s="209"/>
      <c r="V258" s="215"/>
      <c r="W258" s="209">
        <v>12</v>
      </c>
    </row>
    <row r="259" spans="1:46" ht="45">
      <c r="A259" s="248"/>
      <c r="B259" s="243"/>
      <c r="C259" s="463" t="str">
        <f t="shared" si="38"/>
        <v/>
      </c>
      <c r="D259" s="463" t="str">
        <f t="shared" ref="D259:D270" si="39">IF($D$255="x","x","")</f>
        <v/>
      </c>
      <c r="E259" s="166" t="s">
        <v>5068</v>
      </c>
      <c r="F259" s="260" t="s">
        <v>5069</v>
      </c>
      <c r="G259" s="251" t="s">
        <v>5067</v>
      </c>
      <c r="H259" s="252"/>
      <c r="I259" s="251" t="str">
        <f t="shared" ref="I259" si="40">IF(G259&lt;&gt;"",IF(H259&lt;&gt;"",G259&amp;" ; "&amp;IFERROR(IF(SEARCH(" ; ",G259)&gt;0,SUBSTITUTE(G259," ; ","_N ; ")&amp;"_N"),IFERROR(IF(SEARCH(" ;",G259)&gt;0,SUBSTITUTE(G259," ;","_N  ; ")&amp;"_N"),IFERROR(IF(SEARCH(";",G259)&gt;0,SUBSTITUTE(G259,";","_N  ; ")&amp;"_N"),G259&amp;"_N"))),G259),"")</f>
        <v xml:space="preserve"> AQ_PEAU_AcneDiagQui</v>
      </c>
      <c r="J259" s="219" t="s">
        <v>3318</v>
      </c>
      <c r="K259" s="209"/>
      <c r="L259" s="215"/>
      <c r="M259" s="209"/>
      <c r="N259" s="215"/>
      <c r="O259" s="209"/>
      <c r="P259" s="215"/>
      <c r="Q259" s="209"/>
      <c r="R259" s="215"/>
      <c r="S259" s="209"/>
      <c r="T259" s="215"/>
      <c r="U259" s="209"/>
      <c r="V259" s="215"/>
      <c r="W259" s="209">
        <v>12</v>
      </c>
    </row>
    <row r="260" spans="1:46" ht="22.5">
      <c r="A260" s="248"/>
      <c r="B260" s="243"/>
      <c r="C260" s="463" t="str">
        <f t="shared" si="38"/>
        <v/>
      </c>
      <c r="D260" s="463" t="str">
        <f t="shared" si="39"/>
        <v/>
      </c>
      <c r="E260" s="166" t="s">
        <v>4635</v>
      </c>
      <c r="F260" s="260" t="s">
        <v>4639</v>
      </c>
      <c r="G260" s="251"/>
      <c r="H260" s="252"/>
      <c r="I260" s="251" t="str">
        <f t="shared" si="37"/>
        <v/>
      </c>
      <c r="J260" s="219" t="s">
        <v>3318</v>
      </c>
      <c r="K260" s="209"/>
      <c r="L260" s="215"/>
      <c r="M260" s="209"/>
      <c r="N260" s="215"/>
      <c r="O260" s="209"/>
      <c r="P260" s="215"/>
      <c r="Q260" s="209"/>
      <c r="R260" s="215"/>
      <c r="S260" s="209"/>
      <c r="T260" s="215"/>
      <c r="U260" s="209"/>
      <c r="V260" s="215"/>
      <c r="W260" s="209">
        <v>12</v>
      </c>
    </row>
    <row r="261" spans="1:46">
      <c r="A261" s="248"/>
      <c r="B261" s="243"/>
      <c r="C261" s="463" t="str">
        <f t="shared" si="38"/>
        <v/>
      </c>
      <c r="D261" s="463" t="str">
        <f t="shared" si="39"/>
        <v/>
      </c>
      <c r="E261" s="166" t="s">
        <v>4601</v>
      </c>
      <c r="F261" s="260" t="s">
        <v>4640</v>
      </c>
      <c r="G261" s="251" t="s">
        <v>4647</v>
      </c>
      <c r="H261" s="252"/>
      <c r="I261" s="251" t="str">
        <f t="shared" si="37"/>
        <v>AQ_PEAU_AcneConsultTrait</v>
      </c>
      <c r="J261" s="219" t="s">
        <v>3318</v>
      </c>
      <c r="K261" s="209"/>
      <c r="L261" s="215"/>
      <c r="M261" s="209"/>
      <c r="N261" s="215"/>
      <c r="O261" s="209"/>
      <c r="P261" s="215"/>
      <c r="Q261" s="209"/>
      <c r="R261" s="215"/>
      <c r="S261" s="209"/>
      <c r="T261" s="215"/>
      <c r="U261" s="209"/>
      <c r="V261" s="215"/>
      <c r="W261" s="209">
        <v>12</v>
      </c>
    </row>
    <row r="262" spans="1:46">
      <c r="A262" s="248"/>
      <c r="B262" s="243"/>
      <c r="C262" s="463" t="str">
        <f t="shared" si="38"/>
        <v/>
      </c>
      <c r="D262" s="463" t="str">
        <f t="shared" si="39"/>
        <v/>
      </c>
      <c r="E262" s="166" t="s">
        <v>4602</v>
      </c>
      <c r="F262" s="260" t="s">
        <v>4607</v>
      </c>
      <c r="G262" s="251" t="s">
        <v>4648</v>
      </c>
      <c r="H262" s="252"/>
      <c r="I262" s="251" t="str">
        <f t="shared" si="37"/>
        <v>AQ_PEAU_AcneConsultPrive</v>
      </c>
      <c r="J262" s="219" t="s">
        <v>3318</v>
      </c>
      <c r="K262" s="209"/>
      <c r="L262" s="215"/>
      <c r="M262" s="209"/>
      <c r="N262" s="215"/>
      <c r="O262" s="209"/>
      <c r="P262" s="215"/>
      <c r="Q262" s="209"/>
      <c r="R262" s="215"/>
      <c r="S262" s="209"/>
      <c r="T262" s="215"/>
      <c r="U262" s="209"/>
      <c r="V262" s="215"/>
      <c r="W262" s="209">
        <v>12</v>
      </c>
    </row>
    <row r="263" spans="1:46">
      <c r="A263" s="248"/>
      <c r="B263" s="243"/>
      <c r="C263" s="463" t="str">
        <f t="shared" si="38"/>
        <v/>
      </c>
      <c r="D263" s="463" t="str">
        <f t="shared" si="39"/>
        <v/>
      </c>
      <c r="E263" s="166" t="s">
        <v>4603</v>
      </c>
      <c r="F263" s="260" t="s">
        <v>4608</v>
      </c>
      <c r="G263" s="251" t="s">
        <v>4649</v>
      </c>
      <c r="H263" s="252"/>
      <c r="I263" s="251" t="str">
        <f t="shared" si="37"/>
        <v>AQ_PEAU_AcneConsultHospit</v>
      </c>
      <c r="J263" s="219" t="s">
        <v>3318</v>
      </c>
      <c r="K263" s="209"/>
      <c r="L263" s="215"/>
      <c r="M263" s="209"/>
      <c r="N263" s="215"/>
      <c r="O263" s="209"/>
      <c r="P263" s="215"/>
      <c r="Q263" s="209"/>
      <c r="R263" s="215"/>
      <c r="S263" s="209"/>
      <c r="T263" s="215"/>
      <c r="U263" s="209"/>
      <c r="V263" s="215"/>
      <c r="W263" s="209">
        <v>12</v>
      </c>
    </row>
    <row r="264" spans="1:46">
      <c r="A264" s="248"/>
      <c r="B264" s="243"/>
      <c r="C264" s="463" t="str">
        <f t="shared" si="38"/>
        <v/>
      </c>
      <c r="D264" s="463" t="str">
        <f t="shared" si="39"/>
        <v/>
      </c>
      <c r="E264" s="166" t="s">
        <v>4604</v>
      </c>
      <c r="F264" s="260" t="s">
        <v>4609</v>
      </c>
      <c r="G264" s="251" t="s">
        <v>4650</v>
      </c>
      <c r="H264" s="252"/>
      <c r="I264" s="251" t="str">
        <f t="shared" si="37"/>
        <v>AQ_PEAU_AcneConsultNon</v>
      </c>
      <c r="J264" s="219" t="s">
        <v>3318</v>
      </c>
      <c r="K264" s="209"/>
      <c r="L264" s="215"/>
      <c r="M264" s="209"/>
      <c r="N264" s="215"/>
      <c r="O264" s="209"/>
      <c r="P264" s="215"/>
      <c r="Q264" s="209"/>
      <c r="R264" s="215"/>
      <c r="S264" s="209"/>
      <c r="T264" s="215"/>
      <c r="U264" s="209"/>
      <c r="V264" s="215"/>
      <c r="W264" s="209">
        <v>12</v>
      </c>
    </row>
    <row r="265" spans="1:46">
      <c r="A265" s="248"/>
      <c r="B265" s="243"/>
      <c r="C265" s="463" t="str">
        <f t="shared" si="38"/>
        <v/>
      </c>
      <c r="D265" s="463" t="str">
        <f t="shared" si="39"/>
        <v/>
      </c>
      <c r="E265" s="166" t="s">
        <v>1112</v>
      </c>
      <c r="F265" s="260" t="s">
        <v>1122</v>
      </c>
      <c r="G265" s="251" t="s">
        <v>4651</v>
      </c>
      <c r="H265" s="252"/>
      <c r="I265" s="251" t="str">
        <f t="shared" si="37"/>
        <v>AQ_PEAU_AcneConsultNSP</v>
      </c>
      <c r="J265" s="219" t="s">
        <v>3318</v>
      </c>
      <c r="K265" s="209"/>
      <c r="L265" s="215"/>
      <c r="M265" s="209"/>
      <c r="N265" s="215"/>
      <c r="O265" s="209"/>
      <c r="P265" s="215"/>
      <c r="Q265" s="209"/>
      <c r="R265" s="215"/>
      <c r="S265" s="209"/>
      <c r="T265" s="215"/>
      <c r="U265" s="209"/>
      <c r="V265" s="215"/>
      <c r="W265" s="209">
        <v>12</v>
      </c>
    </row>
    <row r="266" spans="1:46">
      <c r="A266" s="248"/>
      <c r="B266" s="243"/>
      <c r="C266" s="463" t="str">
        <f t="shared" si="38"/>
        <v/>
      </c>
      <c r="D266" s="463" t="str">
        <f t="shared" si="39"/>
        <v/>
      </c>
      <c r="E266" s="166" t="s">
        <v>4636</v>
      </c>
      <c r="F266" s="260" t="s">
        <v>4641</v>
      </c>
      <c r="G266" s="251" t="s">
        <v>4652</v>
      </c>
      <c r="H266" s="252"/>
      <c r="I266" s="251" t="str">
        <f t="shared" si="37"/>
        <v>AQ_PEAU_AcneTraitAct</v>
      </c>
      <c r="J266" s="219" t="s">
        <v>3318</v>
      </c>
      <c r="K266" s="209"/>
      <c r="L266" s="215"/>
      <c r="M266" s="209"/>
      <c r="N266" s="215"/>
      <c r="O266" s="209"/>
      <c r="P266" s="215"/>
      <c r="Q266" s="209"/>
      <c r="R266" s="215"/>
      <c r="S266" s="209"/>
      <c r="T266" s="215"/>
      <c r="U266" s="209"/>
      <c r="V266" s="215"/>
      <c r="W266" s="209">
        <v>12</v>
      </c>
      <c r="X266" s="235"/>
      <c r="Y266" s="235"/>
      <c r="Z266" s="235"/>
      <c r="AA266" s="235"/>
      <c r="AB266" s="235"/>
      <c r="AC266" s="235"/>
      <c r="AD266" s="235"/>
      <c r="AE266" s="235"/>
      <c r="AF266" s="235"/>
      <c r="AG266" s="235"/>
      <c r="AH266" s="235"/>
      <c r="AI266" s="235"/>
      <c r="AJ266" s="235"/>
      <c r="AK266" s="235"/>
      <c r="AL266" s="235"/>
      <c r="AM266" s="235"/>
      <c r="AN266" s="235"/>
      <c r="AO266" s="235"/>
      <c r="AP266" s="235"/>
      <c r="AQ266" s="235"/>
      <c r="AR266" s="235"/>
      <c r="AS266" s="235"/>
      <c r="AT266" s="235"/>
    </row>
    <row r="267" spans="1:46">
      <c r="A267" s="248"/>
      <c r="B267" s="243"/>
      <c r="C267" s="463" t="str">
        <f t="shared" si="38"/>
        <v/>
      </c>
      <c r="D267" s="463" t="str">
        <f t="shared" si="39"/>
        <v/>
      </c>
      <c r="E267" s="166" t="s">
        <v>4644</v>
      </c>
      <c r="F267" s="260" t="s">
        <v>4645</v>
      </c>
      <c r="G267" s="251" t="s">
        <v>4653</v>
      </c>
      <c r="H267" s="252"/>
      <c r="I267" s="251" t="str">
        <f>IF(G267&lt;&gt;"",IF(H267&lt;&gt;"",G267&amp;" ; "&amp;IFERROR(IF(SEARCH(" ; ",G267)&gt;0,SUBSTITUTE(G267," ; ","_N ; ")&amp;"_N"),IFERROR(IF(SEARCH(" ;",G267)&gt;0,SUBSTITUTE(G267," ;","_N  ; ")&amp;"_N"),IFERROR(IF(SEARCH(";",G267)&gt;0,SUBSTITUTE(G267,";","_N  ; ")&amp;"_N"),G267&amp;"_N"))),G267),"")</f>
        <v>AQ_PEAU_AcnePresAct</v>
      </c>
      <c r="J267" s="219" t="s">
        <v>3318</v>
      </c>
      <c r="K267" s="209"/>
      <c r="L267" s="215"/>
      <c r="M267" s="209"/>
      <c r="N267" s="215"/>
      <c r="O267" s="209"/>
      <c r="P267" s="215"/>
      <c r="Q267" s="209"/>
      <c r="R267" s="215"/>
      <c r="S267" s="209"/>
      <c r="T267" s="215"/>
      <c r="U267" s="209"/>
      <c r="V267" s="215"/>
      <c r="W267" s="209">
        <v>12</v>
      </c>
      <c r="X267" s="235"/>
      <c r="Y267" s="235"/>
      <c r="Z267" s="235"/>
      <c r="AA267" s="235"/>
      <c r="AB267" s="235"/>
      <c r="AC267" s="235"/>
      <c r="AD267" s="235"/>
      <c r="AE267" s="235"/>
      <c r="AF267" s="235"/>
      <c r="AG267" s="235"/>
      <c r="AH267" s="235"/>
      <c r="AI267" s="235"/>
      <c r="AJ267" s="235"/>
      <c r="AK267" s="235"/>
      <c r="AL267" s="235"/>
      <c r="AM267" s="235"/>
      <c r="AN267" s="235"/>
      <c r="AO267" s="235"/>
      <c r="AP267" s="235"/>
      <c r="AQ267" s="235"/>
      <c r="AR267" s="235"/>
      <c r="AS267" s="235"/>
      <c r="AT267" s="235"/>
    </row>
    <row r="268" spans="1:46" ht="22.5">
      <c r="A268" s="248"/>
      <c r="B268" s="243"/>
      <c r="C268" s="463" t="str">
        <f t="shared" si="38"/>
        <v/>
      </c>
      <c r="D268" s="463" t="str">
        <f t="shared" si="39"/>
        <v/>
      </c>
      <c r="E268" s="166" t="s">
        <v>4708</v>
      </c>
      <c r="F268" s="260" t="s">
        <v>4709</v>
      </c>
      <c r="G268" s="251" t="s">
        <v>4654</v>
      </c>
      <c r="H268" s="252"/>
      <c r="I268" s="251" t="str">
        <f>IF(G268&lt;&gt;"",IF(H268&lt;&gt;"",G268&amp;" ; "&amp;IFERROR(IF(SEARCH(" ; ",G268)&gt;0,SUBSTITUTE(G268," ; ","_N ; ")&amp;"_N"),IFERROR(IF(SEARCH(" ;",G268)&gt;0,SUBSTITUTE(G268," ;","_N  ; ")&amp;"_N"),IFERROR(IF(SEARCH(";",G268)&gt;0,SUBSTITUTE(G268,";","_N  ; ")&amp;"_N"),G268&amp;"_N"))),G268),"")</f>
        <v>AQ_PEAU_AcneJuge</v>
      </c>
      <c r="J268" s="219" t="s">
        <v>3318</v>
      </c>
      <c r="K268" s="209"/>
      <c r="L268" s="215"/>
      <c r="M268" s="209"/>
      <c r="N268" s="215"/>
      <c r="O268" s="209"/>
      <c r="P268" s="215"/>
      <c r="Q268" s="209"/>
      <c r="R268" s="215"/>
      <c r="S268" s="209"/>
      <c r="T268" s="215"/>
      <c r="U268" s="209"/>
      <c r="V268" s="215"/>
      <c r="W268" s="209">
        <v>12</v>
      </c>
      <c r="X268" s="235"/>
      <c r="Y268" s="235"/>
      <c r="Z268" s="235"/>
      <c r="AA268" s="235"/>
      <c r="AB268" s="235"/>
      <c r="AC268" s="235"/>
      <c r="AD268" s="235"/>
      <c r="AE268" s="235"/>
      <c r="AF268" s="235"/>
      <c r="AG268" s="235"/>
      <c r="AH268" s="235"/>
      <c r="AI268" s="235"/>
      <c r="AJ268" s="235"/>
      <c r="AK268" s="235"/>
      <c r="AL268" s="235"/>
      <c r="AM268" s="235"/>
      <c r="AN268" s="235"/>
      <c r="AO268" s="235"/>
      <c r="AP268" s="235"/>
      <c r="AQ268" s="235"/>
      <c r="AR268" s="235"/>
      <c r="AS268" s="235"/>
      <c r="AT268" s="235"/>
    </row>
    <row r="269" spans="1:46" ht="22.5">
      <c r="A269" s="248"/>
      <c r="B269" s="243"/>
      <c r="C269" s="463" t="str">
        <f t="shared" si="38"/>
        <v/>
      </c>
      <c r="D269" s="463" t="str">
        <f t="shared" si="39"/>
        <v/>
      </c>
      <c r="E269" s="166" t="s">
        <v>4637</v>
      </c>
      <c r="F269" s="260" t="s">
        <v>4642</v>
      </c>
      <c r="G269" s="251" t="s">
        <v>4656</v>
      </c>
      <c r="H269" s="252"/>
      <c r="I269" s="251" t="str">
        <f t="shared" si="37"/>
        <v>AQ_PEAU_AcneConseq</v>
      </c>
      <c r="J269" s="219" t="s">
        <v>3318</v>
      </c>
      <c r="K269" s="209"/>
      <c r="L269" s="215"/>
      <c r="M269" s="209"/>
      <c r="N269" s="215"/>
      <c r="O269" s="209"/>
      <c r="P269" s="215"/>
      <c r="Q269" s="209"/>
      <c r="R269" s="215"/>
      <c r="S269" s="209"/>
      <c r="T269" s="215"/>
      <c r="U269" s="209"/>
      <c r="V269" s="215"/>
      <c r="W269" s="209">
        <v>12</v>
      </c>
      <c r="X269" s="235"/>
      <c r="Y269" s="235"/>
      <c r="Z269" s="235"/>
      <c r="AA269" s="235"/>
      <c r="AB269" s="235"/>
      <c r="AC269" s="235"/>
      <c r="AD269" s="235"/>
      <c r="AE269" s="235"/>
      <c r="AF269" s="235"/>
      <c r="AG269" s="235"/>
      <c r="AH269" s="235"/>
      <c r="AI269" s="235"/>
      <c r="AJ269" s="235"/>
      <c r="AK269" s="235"/>
      <c r="AL269" s="235"/>
      <c r="AM269" s="235"/>
      <c r="AN269" s="235"/>
      <c r="AO269" s="235"/>
      <c r="AP269" s="235"/>
      <c r="AQ269" s="235"/>
      <c r="AR269" s="235"/>
      <c r="AS269" s="235"/>
      <c r="AT269" s="235"/>
    </row>
    <row r="270" spans="1:46" ht="22.5">
      <c r="A270" s="248"/>
      <c r="B270" s="243"/>
      <c r="C270" s="463" t="str">
        <f t="shared" si="38"/>
        <v/>
      </c>
      <c r="D270" s="463" t="str">
        <f t="shared" si="39"/>
        <v/>
      </c>
      <c r="E270" s="166" t="s">
        <v>4638</v>
      </c>
      <c r="F270" s="260" t="s">
        <v>4643</v>
      </c>
      <c r="G270" s="251" t="s">
        <v>4655</v>
      </c>
      <c r="H270" s="252"/>
      <c r="I270" s="251" t="str">
        <f t="shared" si="37"/>
        <v>AQ_PEAU_AcneStress</v>
      </c>
      <c r="J270" s="219" t="s">
        <v>3318</v>
      </c>
      <c r="K270" s="209"/>
      <c r="L270" s="215"/>
      <c r="M270" s="209"/>
      <c r="N270" s="215"/>
      <c r="O270" s="209"/>
      <c r="P270" s="215"/>
      <c r="Q270" s="209"/>
      <c r="R270" s="215"/>
      <c r="S270" s="209"/>
      <c r="T270" s="215"/>
      <c r="U270" s="209"/>
      <c r="V270" s="215"/>
      <c r="W270" s="209">
        <v>12</v>
      </c>
      <c r="X270" s="235"/>
      <c r="Y270" s="235"/>
      <c r="Z270" s="235"/>
      <c r="AA270" s="235"/>
      <c r="AB270" s="235"/>
      <c r="AC270" s="235"/>
      <c r="AD270" s="235"/>
      <c r="AE270" s="235"/>
      <c r="AF270" s="235"/>
      <c r="AG270" s="235"/>
      <c r="AH270" s="235"/>
      <c r="AI270" s="235"/>
      <c r="AJ270" s="235"/>
      <c r="AK270" s="235"/>
      <c r="AL270" s="235"/>
      <c r="AM270" s="235"/>
      <c r="AN270" s="235"/>
      <c r="AO270" s="235"/>
      <c r="AP270" s="235"/>
      <c r="AQ270" s="235"/>
      <c r="AR270" s="235"/>
      <c r="AS270" s="235"/>
      <c r="AT270" s="235"/>
    </row>
    <row r="271" spans="1:46">
      <c r="A271" s="248" t="s">
        <v>1505</v>
      </c>
      <c r="B271" s="243" t="str">
        <f>IF(ISERROR(VLOOKUP(A271,TABLES!$A$2:$B$10,2,0)),"",VLOOKUP(A271,TABLES!$A$2:$B$10,2,0))</f>
        <v>■</v>
      </c>
      <c r="C271" s="461"/>
      <c r="D271" s="461"/>
      <c r="E271" s="165" t="s">
        <v>1579</v>
      </c>
      <c r="F271" s="178" t="s">
        <v>1580</v>
      </c>
      <c r="G271" s="251" t="s">
        <v>635</v>
      </c>
      <c r="H271" s="252" t="s">
        <v>222</v>
      </c>
      <c r="I271" s="251" t="str">
        <f>IF(G271&lt;&gt;"",IF(H271&lt;&gt;"",G271&amp;" ; "&amp;IFERROR(IF(SEARCH(" ; ",G271)&gt;0,SUBSTITUTE(G271," ; ","_N ; ")&amp;"_N"),IFERROR(IF(SEARCH(" ;",G271)&gt;0,SUBSTITUTE(G271," ;","_N  ; ")&amp;"_N"),IFERROR(IF(SEARCH(";",G271)&gt;0,SUBSTITUTE(G271,";","_N  ; ")&amp;"_N"),G271&amp;"_N"))),G271),"")</f>
        <v>AQ_PEAU_Vitiligo ; AQ_PEAU_Vitiligo_N</v>
      </c>
      <c r="J271" s="219" t="s">
        <v>3318</v>
      </c>
      <c r="K271" s="209"/>
      <c r="L271" s="215"/>
      <c r="M271" s="209"/>
      <c r="N271" s="215"/>
      <c r="O271" s="209"/>
      <c r="P271" s="215"/>
      <c r="Q271" s="209"/>
      <c r="R271" s="215">
        <v>21</v>
      </c>
      <c r="S271" s="209"/>
      <c r="T271" s="215"/>
      <c r="U271" s="209"/>
      <c r="V271" s="215"/>
      <c r="W271" s="209" t="s">
        <v>4657</v>
      </c>
      <c r="X271" s="235"/>
      <c r="Y271" s="235"/>
      <c r="Z271" s="235"/>
      <c r="AA271" s="235"/>
      <c r="AB271" s="235"/>
      <c r="AC271" s="235"/>
      <c r="AD271" s="235"/>
      <c r="AE271" s="235"/>
      <c r="AF271" s="235"/>
      <c r="AG271" s="235"/>
      <c r="AH271" s="235"/>
      <c r="AI271" s="235"/>
      <c r="AJ271" s="235"/>
      <c r="AK271" s="235"/>
      <c r="AL271" s="235"/>
      <c r="AM271" s="235"/>
      <c r="AN271" s="235"/>
      <c r="AO271" s="235"/>
      <c r="AP271" s="235"/>
      <c r="AQ271" s="235"/>
      <c r="AR271" s="235"/>
      <c r="AS271" s="235"/>
      <c r="AT271" s="235"/>
    </row>
    <row r="272" spans="1:46">
      <c r="A272" s="231" t="s">
        <v>1508</v>
      </c>
      <c r="B272" s="243" t="str">
        <f>IF(ISERROR(VLOOKUP(A272,TABLES!$A$2:$B$10,2,0)),"",VLOOKUP(A272,TABLES!$A$2:$B$10,2,0))</f>
        <v>□</v>
      </c>
      <c r="C272" s="244" t="str">
        <f>IF(COUNTIF(C273:C276,"x"),"x","")</f>
        <v/>
      </c>
      <c r="D272" s="244" t="str">
        <f>IF(COUNTIF(D273:D276,"x"),"x","")</f>
        <v/>
      </c>
      <c r="E272" s="177" t="s">
        <v>1170</v>
      </c>
      <c r="F272" s="178" t="s">
        <v>1171</v>
      </c>
      <c r="G272" s="251"/>
      <c r="H272" s="252"/>
      <c r="I272" s="251"/>
      <c r="J272" s="219" t="s">
        <v>3318</v>
      </c>
      <c r="K272" s="209"/>
      <c r="L272" s="210"/>
      <c r="M272" s="209"/>
      <c r="N272" s="210"/>
      <c r="O272" s="209"/>
      <c r="P272" s="210"/>
      <c r="Q272" s="209"/>
      <c r="R272" s="210">
        <v>21</v>
      </c>
      <c r="S272" s="209"/>
      <c r="T272" s="210"/>
      <c r="U272" s="209"/>
      <c r="V272" s="210"/>
      <c r="W272" s="209" t="s">
        <v>4657</v>
      </c>
      <c r="X272" s="235"/>
      <c r="Y272" s="235"/>
      <c r="Z272" s="235"/>
      <c r="AA272" s="235"/>
      <c r="AB272" s="235"/>
      <c r="AC272" s="235"/>
      <c r="AD272" s="235"/>
      <c r="AE272" s="235"/>
      <c r="AF272" s="235"/>
      <c r="AG272" s="235"/>
      <c r="AH272" s="235"/>
      <c r="AI272" s="235"/>
      <c r="AJ272" s="235"/>
      <c r="AK272" s="235"/>
      <c r="AL272" s="235"/>
      <c r="AM272" s="235"/>
      <c r="AN272" s="235"/>
      <c r="AO272" s="235"/>
      <c r="AP272" s="235"/>
      <c r="AQ272" s="235"/>
      <c r="AR272" s="235"/>
      <c r="AS272" s="235"/>
      <c r="AT272" s="235"/>
    </row>
    <row r="273" spans="1:46" ht="33.75">
      <c r="A273" s="248" t="s">
        <v>1504</v>
      </c>
      <c r="B273" s="243" t="str">
        <f>IF(ISERROR(VLOOKUP(A273,TABLES!$A$2:$B$10,2,0)),"",VLOOKUP(A273,TABLES!$A$2:$B$10,2,0))</f>
        <v>□</v>
      </c>
      <c r="C273" s="463" t="str">
        <f t="shared" ref="C273:C294" si="41">IF($C$271="x","x","")</f>
        <v/>
      </c>
      <c r="D273" s="463" t="str">
        <f t="shared" ref="D273:D294" si="42">IF($D$271="x","x","")</f>
        <v/>
      </c>
      <c r="E273" s="166" t="s">
        <v>4977</v>
      </c>
      <c r="F273" s="260" t="s">
        <v>4978</v>
      </c>
      <c r="G273" s="251" t="s">
        <v>4979</v>
      </c>
      <c r="H273" s="252" t="s">
        <v>222</v>
      </c>
      <c r="I273" s="251" t="str">
        <f>IF(G273&lt;&gt;"",IF(H273&lt;&gt;"",G273&amp;" ; "&amp;IFERROR(IF(SEARCH(" ; ",G273)&gt;0,SUBSTITUTE(G273," ; ","_N ; ")&amp;"_N"),IFERROR(IF(SEARCH(" ;",G273)&gt;0,SUBSTITUTE(G273," ;","_N  ; ")&amp;"_N"),IFERROR(IF(SEARCH(";",G273)&gt;0,SUBSTITUTE(G273,";","_N  ; ")&amp;"_N"),G273&amp;"_N"))),G273),"")</f>
        <v>AQ_PEAU_VitiligoDiag ; AQ_PEAU_VitiligoDiag_N</v>
      </c>
      <c r="J273" s="219" t="s">
        <v>3318</v>
      </c>
      <c r="K273" s="209"/>
      <c r="L273" s="215"/>
      <c r="M273" s="209"/>
      <c r="N273" s="215"/>
      <c r="O273" s="209"/>
      <c r="P273" s="215"/>
      <c r="Q273" s="209"/>
      <c r="R273" s="215">
        <v>21</v>
      </c>
      <c r="S273" s="209"/>
      <c r="T273" s="215"/>
      <c r="U273" s="209"/>
      <c r="V273" s="215"/>
      <c r="W273" s="209"/>
      <c r="X273" s="235"/>
      <c r="Y273" s="235"/>
      <c r="Z273" s="235"/>
      <c r="AA273" s="235"/>
      <c r="AB273" s="235"/>
      <c r="AC273" s="235"/>
      <c r="AD273" s="235"/>
      <c r="AE273" s="235"/>
      <c r="AF273" s="235"/>
      <c r="AG273" s="235"/>
      <c r="AH273" s="235"/>
      <c r="AI273" s="235"/>
      <c r="AJ273" s="235"/>
      <c r="AK273" s="235"/>
      <c r="AL273" s="235"/>
      <c r="AM273" s="235"/>
      <c r="AN273" s="235"/>
      <c r="AO273" s="235"/>
      <c r="AP273" s="235"/>
      <c r="AQ273" s="235"/>
      <c r="AR273" s="235"/>
      <c r="AS273" s="235"/>
      <c r="AT273" s="235"/>
    </row>
    <row r="274" spans="1:46" ht="22.5">
      <c r="A274" s="248" t="s">
        <v>1504</v>
      </c>
      <c r="B274" s="243" t="str">
        <f>IF(ISERROR(VLOOKUP(A274,TABLES!$A$2:$B$10,2,0)),"",VLOOKUP(A274,TABLES!$A$2:$B$10,2,0))</f>
        <v>□</v>
      </c>
      <c r="C274" s="463" t="str">
        <f t="shared" si="41"/>
        <v/>
      </c>
      <c r="D274" s="463" t="str">
        <f t="shared" si="42"/>
        <v/>
      </c>
      <c r="E274" s="166" t="s">
        <v>1260</v>
      </c>
      <c r="F274" s="260" t="s">
        <v>1374</v>
      </c>
      <c r="G274" s="251" t="s">
        <v>636</v>
      </c>
      <c r="H274" s="252" t="s">
        <v>222</v>
      </c>
      <c r="I274" s="251" t="s">
        <v>4985</v>
      </c>
      <c r="J274" s="219" t="s">
        <v>3318</v>
      </c>
      <c r="K274" s="209"/>
      <c r="L274" s="215"/>
      <c r="M274" s="209"/>
      <c r="N274" s="215"/>
      <c r="O274" s="209"/>
      <c r="P274" s="215"/>
      <c r="Q274" s="209"/>
      <c r="R274" s="210">
        <v>21</v>
      </c>
      <c r="S274" s="209"/>
      <c r="T274" s="215"/>
      <c r="U274" s="209"/>
      <c r="V274" s="215"/>
      <c r="W274" s="209" t="s">
        <v>4657</v>
      </c>
      <c r="X274" s="235"/>
      <c r="Y274" s="235"/>
      <c r="Z274" s="235"/>
      <c r="AA274" s="235"/>
      <c r="AB274" s="235"/>
      <c r="AC274" s="235"/>
      <c r="AD274" s="235"/>
      <c r="AE274" s="235"/>
      <c r="AF274" s="235"/>
      <c r="AG274" s="235"/>
      <c r="AH274" s="235"/>
      <c r="AI274" s="235"/>
      <c r="AJ274" s="235"/>
      <c r="AK274" s="235"/>
      <c r="AL274" s="235"/>
      <c r="AM274" s="235"/>
      <c r="AN274" s="235"/>
      <c r="AO274" s="235"/>
      <c r="AP274" s="235"/>
      <c r="AQ274" s="235"/>
      <c r="AR274" s="235"/>
      <c r="AS274" s="235"/>
      <c r="AT274" s="235"/>
    </row>
    <row r="275" spans="1:46">
      <c r="A275" s="248" t="s">
        <v>1504</v>
      </c>
      <c r="B275" s="243" t="str">
        <f>IF(ISERROR(VLOOKUP(A275,TABLES!$A$2:$B$10,2,0)),"",VLOOKUP(A275,TABLES!$A$2:$B$10,2,0))</f>
        <v>□</v>
      </c>
      <c r="C275" s="463" t="str">
        <f t="shared" si="41"/>
        <v/>
      </c>
      <c r="D275" s="463" t="str">
        <f t="shared" si="42"/>
        <v/>
      </c>
      <c r="E275" s="166" t="s">
        <v>1449</v>
      </c>
      <c r="F275" s="260" t="s">
        <v>1633</v>
      </c>
      <c r="G275" s="272" t="s">
        <v>5125</v>
      </c>
      <c r="H275" s="578" t="s">
        <v>222</v>
      </c>
      <c r="I275" s="272" t="s">
        <v>5126</v>
      </c>
      <c r="J275" s="219" t="s">
        <v>3318</v>
      </c>
      <c r="K275" s="209"/>
      <c r="L275" s="215"/>
      <c r="M275" s="209"/>
      <c r="N275" s="215"/>
      <c r="O275" s="209"/>
      <c r="P275" s="215"/>
      <c r="Q275" s="209"/>
      <c r="R275" s="215">
        <v>21</v>
      </c>
      <c r="S275" s="209"/>
      <c r="T275" s="215"/>
      <c r="U275" s="209"/>
      <c r="V275" s="215"/>
      <c r="W275" s="209" t="s">
        <v>4657</v>
      </c>
      <c r="X275" s="235"/>
      <c r="Y275" s="235"/>
      <c r="Z275" s="235"/>
      <c r="AA275" s="235"/>
      <c r="AB275" s="235"/>
      <c r="AC275" s="235"/>
      <c r="AD275" s="235"/>
      <c r="AE275" s="235"/>
      <c r="AF275" s="235"/>
      <c r="AG275" s="235"/>
      <c r="AH275" s="235"/>
      <c r="AI275" s="235"/>
      <c r="AJ275" s="235"/>
      <c r="AK275" s="235"/>
      <c r="AL275" s="235"/>
      <c r="AM275" s="235"/>
      <c r="AN275" s="235"/>
      <c r="AO275" s="235"/>
      <c r="AP275" s="235"/>
      <c r="AQ275" s="235"/>
      <c r="AR275" s="235"/>
      <c r="AS275" s="235"/>
      <c r="AT275" s="235"/>
    </row>
    <row r="276" spans="1:46" ht="33.75">
      <c r="A276" s="248"/>
      <c r="B276" s="243"/>
      <c r="C276" s="463" t="str">
        <f t="shared" si="41"/>
        <v/>
      </c>
      <c r="D276" s="463" t="str">
        <f t="shared" si="42"/>
        <v/>
      </c>
      <c r="E276" s="166" t="s">
        <v>4980</v>
      </c>
      <c r="F276" s="260" t="s">
        <v>4981</v>
      </c>
      <c r="G276" s="251" t="s">
        <v>4982</v>
      </c>
      <c r="H276" s="252" t="s">
        <v>222</v>
      </c>
      <c r="I276" s="251" t="str">
        <f>IF(G276&lt;&gt;"",IF(H276&lt;&gt;"",G276&amp;" ; "&amp;IFERROR(IF(SEARCH(" ; ",G276)&gt;0,SUBSTITUTE(G276," ; ","_N ; ")&amp;"_N"),IFERROR(IF(SEARCH(" ;",G276)&gt;0,SUBSTITUTE(G276," ;","_N  ; ")&amp;"_N"),IFERROR(IF(SEARCH(";",G276)&gt;0,SUBSTITUTE(G276,";","_N  ; ")&amp;"_N"),G276&amp;"_N"))),G276),"")</f>
        <v>AQ_PEAU_VitiligoSevere ; AQ_PEAU_VitiligoSevere_N</v>
      </c>
      <c r="J276" s="219" t="s">
        <v>3318</v>
      </c>
      <c r="K276" s="209"/>
      <c r="L276" s="215"/>
      <c r="M276" s="209"/>
      <c r="N276" s="215"/>
      <c r="O276" s="209"/>
      <c r="P276" s="215"/>
      <c r="Q276" s="209"/>
      <c r="R276" s="215">
        <v>21</v>
      </c>
      <c r="S276" s="209"/>
      <c r="T276" s="215"/>
      <c r="U276" s="209"/>
      <c r="V276" s="215"/>
      <c r="W276" s="209"/>
      <c r="X276" s="235"/>
      <c r="Y276" s="235"/>
      <c r="Z276" s="235"/>
      <c r="AA276" s="235"/>
      <c r="AB276" s="235"/>
      <c r="AC276" s="235"/>
      <c r="AD276" s="235"/>
      <c r="AE276" s="235"/>
      <c r="AF276" s="235"/>
      <c r="AG276" s="235"/>
      <c r="AH276" s="235"/>
      <c r="AI276" s="235"/>
      <c r="AJ276" s="235"/>
      <c r="AK276" s="235"/>
      <c r="AL276" s="235"/>
      <c r="AM276" s="235"/>
      <c r="AN276" s="235"/>
      <c r="AO276" s="235"/>
      <c r="AP276" s="235"/>
      <c r="AQ276" s="235"/>
      <c r="AR276" s="235"/>
      <c r="AS276" s="235"/>
      <c r="AT276" s="235"/>
    </row>
    <row r="277" spans="1:46" ht="33.950000000000003" customHeight="1">
      <c r="A277" s="248"/>
      <c r="B277" s="243"/>
      <c r="C277" s="463" t="str">
        <f t="shared" si="41"/>
        <v/>
      </c>
      <c r="D277" s="463" t="str">
        <f t="shared" si="42"/>
        <v/>
      </c>
      <c r="E277" s="166" t="s">
        <v>5086</v>
      </c>
      <c r="F277" s="260" t="s">
        <v>5087</v>
      </c>
      <c r="G277" s="251" t="s">
        <v>5083</v>
      </c>
      <c r="H277" s="252"/>
      <c r="I277" s="251" t="str">
        <f>IF(G277&lt;&gt;"",IF(H277&lt;&gt;"",G277&amp;" ; "&amp;IFERROR(IF(SEARCH(" ; ",G277)&gt;0,SUBSTITUTE(G277," ; ","_N ; ")&amp;"_N"),IFERROR(IF(SEARCH(" ;",G277)&gt;0,SUBSTITUTE(G277," ;","_N  ; ")&amp;"_N"),IFERROR(IF(SEARCH(";",G277)&gt;0,SUBSTITUTE(G277,";","_N  ; ")&amp;"_N"),G277&amp;"_N"))),G277),"")</f>
        <v>AQ_PEAU_VitiliDiag</v>
      </c>
      <c r="J277" s="219" t="s">
        <v>3318</v>
      </c>
      <c r="K277" s="209"/>
      <c r="L277" s="215"/>
      <c r="M277" s="209"/>
      <c r="N277" s="215"/>
      <c r="O277" s="209"/>
      <c r="P277" s="215"/>
      <c r="Q277" s="209"/>
      <c r="R277" s="215"/>
      <c r="S277" s="209"/>
      <c r="T277" s="215"/>
      <c r="U277" s="209"/>
      <c r="V277" s="215"/>
      <c r="W277" s="209" t="s">
        <v>4657</v>
      </c>
      <c r="X277" s="235"/>
      <c r="Y277" s="235"/>
      <c r="Z277" s="235"/>
      <c r="AA277" s="235"/>
      <c r="AB277" s="235"/>
      <c r="AC277" s="235"/>
      <c r="AD277" s="235"/>
      <c r="AE277" s="235"/>
      <c r="AF277" s="235"/>
      <c r="AG277" s="235"/>
      <c r="AH277" s="235"/>
      <c r="AI277" s="235"/>
      <c r="AJ277" s="235"/>
      <c r="AK277" s="235"/>
      <c r="AL277" s="235"/>
      <c r="AM277" s="235"/>
      <c r="AN277" s="235"/>
      <c r="AO277" s="235"/>
      <c r="AP277" s="235"/>
      <c r="AQ277" s="235"/>
      <c r="AR277" s="235"/>
      <c r="AS277" s="235"/>
      <c r="AT277" s="235"/>
    </row>
    <row r="278" spans="1:46" ht="45">
      <c r="A278" s="248"/>
      <c r="B278" s="243"/>
      <c r="C278" s="463" t="str">
        <f t="shared" si="41"/>
        <v/>
      </c>
      <c r="D278" s="463" t="str">
        <f t="shared" si="42"/>
        <v/>
      </c>
      <c r="E278" s="166" t="s">
        <v>5068</v>
      </c>
      <c r="F278" s="260" t="s">
        <v>5084</v>
      </c>
      <c r="G278" s="251" t="s">
        <v>5085</v>
      </c>
      <c r="H278" s="252"/>
      <c r="I278" s="251" t="str">
        <f>IF(G278&lt;&gt;"",IF(H278&lt;&gt;"",G278&amp;" ; "&amp;IFERROR(IF(SEARCH(" ; ",G278)&gt;0,SUBSTITUTE(G278," ; ","_N ; ")&amp;"_N"),IFERROR(IF(SEARCH(" ;",G278)&gt;0,SUBSTITUTE(G278," ;","_N  ; ")&amp;"_N"),IFERROR(IF(SEARCH(";",G278)&gt;0,SUBSTITUTE(G278,";","_N  ; ")&amp;"_N"),G278&amp;"_N"))),G278),"")</f>
        <v>AQ_PEAU_VitiligoDiagQui</v>
      </c>
      <c r="J278" s="219" t="s">
        <v>3318</v>
      </c>
      <c r="K278" s="209"/>
      <c r="L278" s="215"/>
      <c r="M278" s="209"/>
      <c r="N278" s="215"/>
      <c r="O278" s="209"/>
      <c r="P278" s="215"/>
      <c r="Q278" s="209"/>
      <c r="R278" s="215"/>
      <c r="S278" s="209"/>
      <c r="T278" s="215"/>
      <c r="U278" s="209"/>
      <c r="V278" s="215"/>
      <c r="W278" s="209" t="s">
        <v>4657</v>
      </c>
      <c r="X278" s="235"/>
      <c r="Y278" s="235"/>
      <c r="Z278" s="235"/>
      <c r="AA278" s="235"/>
      <c r="AB278" s="235"/>
      <c r="AC278" s="235"/>
      <c r="AD278" s="235"/>
      <c r="AE278" s="235"/>
      <c r="AF278" s="235"/>
      <c r="AG278" s="235"/>
      <c r="AH278" s="235"/>
      <c r="AI278" s="235"/>
      <c r="AJ278" s="235"/>
      <c r="AK278" s="235"/>
      <c r="AL278" s="235"/>
      <c r="AM278" s="235"/>
      <c r="AN278" s="235"/>
      <c r="AO278" s="235"/>
      <c r="AP278" s="235"/>
      <c r="AQ278" s="235"/>
      <c r="AR278" s="235"/>
      <c r="AS278" s="235"/>
      <c r="AT278" s="235"/>
    </row>
    <row r="279" spans="1:46">
      <c r="A279" s="248"/>
      <c r="B279" s="243"/>
      <c r="C279" s="463" t="str">
        <f t="shared" si="41"/>
        <v/>
      </c>
      <c r="D279" s="463" t="str">
        <f t="shared" si="42"/>
        <v/>
      </c>
      <c r="E279" s="166" t="s">
        <v>4658</v>
      </c>
      <c r="F279" s="260" t="s">
        <v>4659</v>
      </c>
      <c r="G279" s="251"/>
      <c r="H279" s="252"/>
      <c r="I279" s="251" t="str">
        <f t="shared" ref="I279:I284" si="43">IF(G279&lt;&gt;"",IF(H279&lt;&gt;"",G279&amp;" ; "&amp;IFERROR(IF(SEARCH(" ; ",G279)&gt;0,SUBSTITUTE(G279," ; ","_N ; ")&amp;"_N"),IFERROR(IF(SEARCH(" ;",G279)&gt;0,SUBSTITUTE(G279," ;","_N  ; ")&amp;"_N"),IFERROR(IF(SEARCH(";",G279)&gt;0,SUBSTITUTE(G279,";","_N  ; ")&amp;"_N"),G279&amp;"_N"))),G279),"")</f>
        <v/>
      </c>
      <c r="J279" s="219" t="s">
        <v>3318</v>
      </c>
      <c r="K279" s="209"/>
      <c r="L279" s="215"/>
      <c r="M279" s="209"/>
      <c r="N279" s="215"/>
      <c r="O279" s="209"/>
      <c r="P279" s="215"/>
      <c r="Q279" s="209"/>
      <c r="R279" s="215"/>
      <c r="S279" s="209"/>
      <c r="T279" s="215"/>
      <c r="U279" s="209"/>
      <c r="V279" s="215"/>
      <c r="W279" s="209" t="s">
        <v>4657</v>
      </c>
      <c r="X279" s="235"/>
      <c r="Y279" s="235"/>
      <c r="Z279" s="235"/>
      <c r="AA279" s="235"/>
      <c r="AB279" s="235"/>
      <c r="AC279" s="235"/>
      <c r="AD279" s="235"/>
      <c r="AE279" s="235"/>
      <c r="AF279" s="235"/>
      <c r="AG279" s="235"/>
      <c r="AH279" s="235"/>
      <c r="AI279" s="235"/>
      <c r="AJ279" s="235"/>
      <c r="AK279" s="235"/>
      <c r="AL279" s="235"/>
      <c r="AM279" s="235"/>
      <c r="AN279" s="235"/>
      <c r="AO279" s="235"/>
      <c r="AP279" s="235"/>
      <c r="AQ279" s="235"/>
      <c r="AR279" s="235"/>
      <c r="AS279" s="235"/>
      <c r="AT279" s="235"/>
    </row>
    <row r="280" spans="1:46">
      <c r="A280" s="248"/>
      <c r="B280" s="243"/>
      <c r="C280" s="463" t="str">
        <f t="shared" si="41"/>
        <v/>
      </c>
      <c r="D280" s="463" t="str">
        <f t="shared" si="42"/>
        <v/>
      </c>
      <c r="E280" s="166" t="s">
        <v>4601</v>
      </c>
      <c r="F280" s="260" t="s">
        <v>4660</v>
      </c>
      <c r="G280" s="251" t="s">
        <v>4667</v>
      </c>
      <c r="H280" s="252"/>
      <c r="I280" s="251" t="str">
        <f t="shared" si="43"/>
        <v>AQ_PEAU_VitiligoConsultTrait</v>
      </c>
      <c r="J280" s="219" t="s">
        <v>3318</v>
      </c>
      <c r="K280" s="209"/>
      <c r="L280" s="215"/>
      <c r="M280" s="209"/>
      <c r="N280" s="215"/>
      <c r="O280" s="209"/>
      <c r="P280" s="215"/>
      <c r="Q280" s="209"/>
      <c r="R280" s="215"/>
      <c r="S280" s="209"/>
      <c r="T280" s="215"/>
      <c r="U280" s="209"/>
      <c r="V280" s="215"/>
      <c r="W280" s="209" t="s">
        <v>4657</v>
      </c>
      <c r="X280" s="235"/>
      <c r="Y280" s="235"/>
      <c r="Z280" s="235"/>
      <c r="AA280" s="235"/>
      <c r="AB280" s="235"/>
      <c r="AC280" s="235"/>
      <c r="AD280" s="235"/>
      <c r="AE280" s="235"/>
      <c r="AF280" s="235"/>
      <c r="AG280" s="235"/>
      <c r="AH280" s="235"/>
      <c r="AI280" s="235"/>
      <c r="AJ280" s="235"/>
      <c r="AK280" s="235"/>
      <c r="AL280" s="235"/>
      <c r="AM280" s="235"/>
      <c r="AN280" s="235"/>
      <c r="AO280" s="235"/>
      <c r="AP280" s="235"/>
      <c r="AQ280" s="235"/>
      <c r="AR280" s="235"/>
      <c r="AS280" s="235"/>
      <c r="AT280" s="235"/>
    </row>
    <row r="281" spans="1:46">
      <c r="A281" s="248"/>
      <c r="B281" s="243"/>
      <c r="C281" s="463" t="str">
        <f t="shared" si="41"/>
        <v/>
      </c>
      <c r="D281" s="463" t="str">
        <f t="shared" si="42"/>
        <v/>
      </c>
      <c r="E281" s="166" t="s">
        <v>4602</v>
      </c>
      <c r="F281" s="260" t="s">
        <v>4607</v>
      </c>
      <c r="G281" s="251" t="s">
        <v>4668</v>
      </c>
      <c r="H281" s="252"/>
      <c r="I281" s="251" t="str">
        <f t="shared" si="43"/>
        <v>AQ_PEAU_VitiligoConsultPrive</v>
      </c>
      <c r="J281" s="219" t="s">
        <v>3318</v>
      </c>
      <c r="K281" s="209"/>
      <c r="L281" s="215"/>
      <c r="M281" s="209"/>
      <c r="N281" s="215"/>
      <c r="O281" s="209"/>
      <c r="P281" s="215"/>
      <c r="Q281" s="209"/>
      <c r="R281" s="215"/>
      <c r="S281" s="209"/>
      <c r="T281" s="215"/>
      <c r="U281" s="209"/>
      <c r="V281" s="215"/>
      <c r="W281" s="209" t="s">
        <v>4657</v>
      </c>
      <c r="X281" s="235"/>
      <c r="Y281" s="235"/>
      <c r="Z281" s="235"/>
      <c r="AA281" s="235"/>
      <c r="AB281" s="235"/>
      <c r="AC281" s="235"/>
      <c r="AD281" s="235"/>
      <c r="AE281" s="235"/>
      <c r="AF281" s="235"/>
      <c r="AG281" s="235"/>
      <c r="AH281" s="235"/>
      <c r="AI281" s="235"/>
      <c r="AJ281" s="235"/>
      <c r="AK281" s="235"/>
      <c r="AL281" s="235"/>
      <c r="AM281" s="235"/>
      <c r="AN281" s="235"/>
      <c r="AO281" s="235"/>
      <c r="AP281" s="235"/>
      <c r="AQ281" s="235"/>
      <c r="AR281" s="235"/>
      <c r="AS281" s="235"/>
      <c r="AT281" s="235"/>
    </row>
    <row r="282" spans="1:46">
      <c r="A282" s="248"/>
      <c r="B282" s="243"/>
      <c r="C282" s="463" t="str">
        <f t="shared" si="41"/>
        <v/>
      </c>
      <c r="D282" s="463" t="str">
        <f t="shared" si="42"/>
        <v/>
      </c>
      <c r="E282" s="166" t="s">
        <v>4603</v>
      </c>
      <c r="F282" s="260" t="s">
        <v>4608</v>
      </c>
      <c r="G282" s="251" t="s">
        <v>4671</v>
      </c>
      <c r="H282" s="252"/>
      <c r="I282" s="251" t="str">
        <f t="shared" si="43"/>
        <v>AQ_PEAU_VitiligoConsultHospit</v>
      </c>
      <c r="J282" s="219" t="s">
        <v>3318</v>
      </c>
      <c r="K282" s="209"/>
      <c r="L282" s="215"/>
      <c r="M282" s="209"/>
      <c r="N282" s="215"/>
      <c r="O282" s="209"/>
      <c r="P282" s="215"/>
      <c r="Q282" s="209"/>
      <c r="R282" s="215"/>
      <c r="S282" s="209"/>
      <c r="T282" s="215"/>
      <c r="U282" s="209"/>
      <c r="V282" s="215"/>
      <c r="W282" s="209" t="s">
        <v>4657</v>
      </c>
      <c r="X282" s="235"/>
      <c r="Y282" s="235"/>
      <c r="Z282" s="235"/>
      <c r="AA282" s="235"/>
      <c r="AB282" s="235"/>
      <c r="AC282" s="235"/>
      <c r="AD282" s="235"/>
      <c r="AE282" s="235"/>
      <c r="AF282" s="235"/>
      <c r="AG282" s="235"/>
      <c r="AH282" s="235"/>
      <c r="AI282" s="235"/>
      <c r="AJ282" s="235"/>
      <c r="AK282" s="235"/>
      <c r="AL282" s="235"/>
      <c r="AM282" s="235"/>
      <c r="AN282" s="235"/>
      <c r="AO282" s="235"/>
      <c r="AP282" s="235"/>
      <c r="AQ282" s="235"/>
      <c r="AR282" s="235"/>
      <c r="AS282" s="235"/>
      <c r="AT282" s="235"/>
    </row>
    <row r="283" spans="1:46">
      <c r="A283" s="248"/>
      <c r="B283" s="243"/>
      <c r="C283" s="463" t="str">
        <f t="shared" si="41"/>
        <v/>
      </c>
      <c r="D283" s="463" t="str">
        <f t="shared" si="42"/>
        <v/>
      </c>
      <c r="E283" s="166" t="s">
        <v>4604</v>
      </c>
      <c r="F283" s="260" t="s">
        <v>4609</v>
      </c>
      <c r="G283" s="251" t="s">
        <v>4670</v>
      </c>
      <c r="H283" s="252"/>
      <c r="I283" s="251" t="str">
        <f t="shared" si="43"/>
        <v>AQ_PEAU_VitiligoConsultNon</v>
      </c>
      <c r="J283" s="219" t="s">
        <v>3318</v>
      </c>
      <c r="K283" s="209"/>
      <c r="L283" s="215"/>
      <c r="M283" s="209"/>
      <c r="N283" s="215"/>
      <c r="O283" s="209"/>
      <c r="P283" s="215"/>
      <c r="Q283" s="209"/>
      <c r="R283" s="215"/>
      <c r="S283" s="209"/>
      <c r="T283" s="215"/>
      <c r="U283" s="209"/>
      <c r="V283" s="215"/>
      <c r="W283" s="209" t="s">
        <v>4657</v>
      </c>
      <c r="X283" s="235"/>
      <c r="Y283" s="235"/>
      <c r="Z283" s="235"/>
      <c r="AA283" s="235"/>
      <c r="AB283" s="235"/>
      <c r="AC283" s="235"/>
      <c r="AD283" s="235"/>
      <c r="AE283" s="235"/>
      <c r="AF283" s="235"/>
      <c r="AG283" s="235"/>
      <c r="AH283" s="235"/>
      <c r="AI283" s="235"/>
      <c r="AJ283" s="235"/>
      <c r="AK283" s="235"/>
      <c r="AL283" s="235"/>
      <c r="AM283" s="235"/>
      <c r="AN283" s="235"/>
      <c r="AO283" s="235"/>
      <c r="AP283" s="235"/>
      <c r="AQ283" s="235"/>
      <c r="AR283" s="235"/>
      <c r="AS283" s="235"/>
      <c r="AT283" s="235"/>
    </row>
    <row r="284" spans="1:46">
      <c r="A284" s="248"/>
      <c r="B284" s="243"/>
      <c r="C284" s="463" t="str">
        <f t="shared" si="41"/>
        <v/>
      </c>
      <c r="D284" s="463" t="str">
        <f t="shared" si="42"/>
        <v/>
      </c>
      <c r="E284" s="166" t="s">
        <v>1112</v>
      </c>
      <c r="F284" s="260" t="s">
        <v>1122</v>
      </c>
      <c r="G284" s="251" t="s">
        <v>4669</v>
      </c>
      <c r="H284" s="252"/>
      <c r="I284" s="251" t="str">
        <f t="shared" si="43"/>
        <v>AQ_PEAU_VitiligoConsultNSP</v>
      </c>
      <c r="J284" s="219" t="s">
        <v>3318</v>
      </c>
      <c r="K284" s="209"/>
      <c r="L284" s="215"/>
      <c r="M284" s="209"/>
      <c r="N284" s="215"/>
      <c r="O284" s="209"/>
      <c r="P284" s="215"/>
      <c r="Q284" s="209"/>
      <c r="R284" s="215"/>
      <c r="S284" s="209"/>
      <c r="T284" s="215"/>
      <c r="U284" s="209"/>
      <c r="V284" s="215"/>
      <c r="W284" s="209" t="s">
        <v>4657</v>
      </c>
      <c r="X284" s="235"/>
      <c r="Y284" s="235"/>
      <c r="Z284" s="235"/>
      <c r="AA284" s="235"/>
      <c r="AB284" s="235"/>
      <c r="AC284" s="235"/>
      <c r="AD284" s="235"/>
      <c r="AE284" s="235"/>
      <c r="AF284" s="235"/>
      <c r="AG284" s="235"/>
      <c r="AH284" s="235"/>
      <c r="AI284" s="235"/>
      <c r="AJ284" s="235"/>
      <c r="AK284" s="235"/>
      <c r="AL284" s="235"/>
      <c r="AM284" s="235"/>
      <c r="AN284" s="235"/>
      <c r="AO284" s="235"/>
      <c r="AP284" s="235"/>
      <c r="AQ284" s="235"/>
      <c r="AR284" s="235"/>
      <c r="AS284" s="235"/>
      <c r="AT284" s="235"/>
    </row>
    <row r="285" spans="1:46">
      <c r="A285" s="248"/>
      <c r="B285" s="243"/>
      <c r="C285" s="463" t="str">
        <f t="shared" si="41"/>
        <v/>
      </c>
      <c r="D285" s="463" t="str">
        <f t="shared" si="42"/>
        <v/>
      </c>
      <c r="E285" s="166" t="s">
        <v>4662</v>
      </c>
      <c r="F285" s="260" t="s">
        <v>4665</v>
      </c>
      <c r="G285" s="251"/>
      <c r="H285" s="252"/>
      <c r="I285" s="251" t="str">
        <f t="shared" ref="I285:I292" si="44">IF(G285&lt;&gt;"",IF(H285&lt;&gt;"",G285&amp;" ; "&amp;IFERROR(IF(SEARCH(" ; ",G285)&gt;0,SUBSTITUTE(G285," ; ","_N ; ")&amp;"_N"),IFERROR(IF(SEARCH(" ;",G285)&gt;0,SUBSTITUTE(G285," ;","_N  ; ")&amp;"_N"),IFERROR(IF(SEARCH(";",G285)&gt;0,SUBSTITUTE(G285,";","_N  ; ")&amp;"_N"),G285&amp;"_N"))),G285),"")</f>
        <v/>
      </c>
      <c r="J285" s="219" t="s">
        <v>3318</v>
      </c>
      <c r="K285" s="209"/>
      <c r="L285" s="215"/>
      <c r="M285" s="209"/>
      <c r="N285" s="215"/>
      <c r="O285" s="209"/>
      <c r="P285" s="215"/>
      <c r="Q285" s="209"/>
      <c r="R285" s="215"/>
      <c r="S285" s="209"/>
      <c r="T285" s="215"/>
      <c r="U285" s="209"/>
      <c r="V285" s="215"/>
      <c r="W285" s="209" t="s">
        <v>4657</v>
      </c>
      <c r="X285" s="235"/>
      <c r="Y285" s="235"/>
      <c r="Z285" s="235"/>
      <c r="AA285" s="235"/>
      <c r="AB285" s="235"/>
      <c r="AC285" s="235"/>
      <c r="AD285" s="235"/>
      <c r="AE285" s="235"/>
      <c r="AF285" s="235"/>
      <c r="AG285" s="235"/>
      <c r="AH285" s="235"/>
      <c r="AI285" s="235"/>
      <c r="AJ285" s="235"/>
      <c r="AK285" s="235"/>
      <c r="AL285" s="235"/>
      <c r="AM285" s="235"/>
      <c r="AN285" s="235"/>
      <c r="AO285" s="235"/>
      <c r="AP285" s="235"/>
      <c r="AQ285" s="235"/>
      <c r="AR285" s="235"/>
      <c r="AS285" s="235"/>
      <c r="AT285" s="235"/>
    </row>
    <row r="286" spans="1:46">
      <c r="A286" s="248"/>
      <c r="B286" s="243"/>
      <c r="C286" s="463" t="str">
        <f t="shared" si="41"/>
        <v/>
      </c>
      <c r="D286" s="463" t="str">
        <f t="shared" si="42"/>
        <v/>
      </c>
      <c r="E286" s="166" t="s">
        <v>5030</v>
      </c>
      <c r="F286" s="260" t="s">
        <v>5031</v>
      </c>
      <c r="G286" s="251" t="s">
        <v>4672</v>
      </c>
      <c r="H286" s="252"/>
      <c r="I286" s="251" t="str">
        <f t="shared" si="44"/>
        <v>AQ_PEAU_VitiligoTacrol</v>
      </c>
      <c r="J286" s="219" t="s">
        <v>3318</v>
      </c>
      <c r="K286" s="209"/>
      <c r="L286" s="215"/>
      <c r="M286" s="209"/>
      <c r="N286" s="215"/>
      <c r="O286" s="209"/>
      <c r="P286" s="215"/>
      <c r="Q286" s="209"/>
      <c r="R286" s="215"/>
      <c r="S286" s="209"/>
      <c r="T286" s="215"/>
      <c r="U286" s="209"/>
      <c r="V286" s="215"/>
      <c r="W286" s="209" t="s">
        <v>4657</v>
      </c>
      <c r="X286" s="235"/>
      <c r="Y286" s="235"/>
      <c r="Z286" s="235"/>
      <c r="AA286" s="235"/>
      <c r="AB286" s="235"/>
      <c r="AC286" s="235"/>
      <c r="AD286" s="235"/>
      <c r="AE286" s="235"/>
      <c r="AF286" s="235"/>
      <c r="AG286" s="235"/>
      <c r="AH286" s="235"/>
      <c r="AI286" s="235"/>
      <c r="AJ286" s="235"/>
      <c r="AK286" s="235"/>
      <c r="AL286" s="235"/>
      <c r="AM286" s="235"/>
      <c r="AN286" s="235"/>
      <c r="AO286" s="235"/>
      <c r="AP286" s="235"/>
      <c r="AQ286" s="235"/>
      <c r="AR286" s="235"/>
      <c r="AS286" s="235"/>
      <c r="AT286" s="235"/>
    </row>
    <row r="287" spans="1:46">
      <c r="A287" s="248"/>
      <c r="B287" s="243"/>
      <c r="C287" s="463" t="str">
        <f t="shared" si="41"/>
        <v/>
      </c>
      <c r="D287" s="463" t="str">
        <f t="shared" si="42"/>
        <v/>
      </c>
      <c r="E287" s="166" t="s">
        <v>4673</v>
      </c>
      <c r="F287" s="260" t="s">
        <v>5032</v>
      </c>
      <c r="G287" s="251" t="s">
        <v>4677</v>
      </c>
      <c r="H287" s="252"/>
      <c r="I287" s="251" t="str">
        <f t="shared" si="44"/>
        <v>AQ_PEAU_VitiligoCorticLoc</v>
      </c>
      <c r="J287" s="219" t="s">
        <v>3318</v>
      </c>
      <c r="K287" s="209"/>
      <c r="L287" s="215"/>
      <c r="M287" s="209"/>
      <c r="N287" s="215"/>
      <c r="O287" s="209"/>
      <c r="P287" s="215"/>
      <c r="Q287" s="209"/>
      <c r="R287" s="215"/>
      <c r="S287" s="209"/>
      <c r="T287" s="215"/>
      <c r="U287" s="209"/>
      <c r="V287" s="215"/>
      <c r="W287" s="209" t="s">
        <v>4657</v>
      </c>
      <c r="X287" s="235"/>
      <c r="Y287" s="235"/>
      <c r="Z287" s="235"/>
      <c r="AA287" s="235"/>
      <c r="AB287" s="235"/>
      <c r="AC287" s="235"/>
      <c r="AD287" s="235"/>
      <c r="AE287" s="235"/>
      <c r="AF287" s="235"/>
      <c r="AG287" s="235"/>
      <c r="AH287" s="235"/>
      <c r="AI287" s="235"/>
      <c r="AJ287" s="235"/>
      <c r="AK287" s="235"/>
      <c r="AL287" s="235"/>
      <c r="AM287" s="235"/>
      <c r="AN287" s="235"/>
      <c r="AO287" s="235"/>
      <c r="AP287" s="235"/>
      <c r="AQ287" s="235"/>
      <c r="AR287" s="235"/>
      <c r="AS287" s="235"/>
      <c r="AT287" s="235"/>
    </row>
    <row r="288" spans="1:46">
      <c r="A288" s="248"/>
      <c r="B288" s="243"/>
      <c r="C288" s="463" t="str">
        <f t="shared" si="41"/>
        <v/>
      </c>
      <c r="D288" s="463" t="str">
        <f t="shared" si="42"/>
        <v/>
      </c>
      <c r="E288" s="166" t="s">
        <v>4674</v>
      </c>
      <c r="F288" s="260" t="s">
        <v>5033</v>
      </c>
      <c r="G288" s="251" t="s">
        <v>4678</v>
      </c>
      <c r="H288" s="252"/>
      <c r="I288" s="251" t="str">
        <f t="shared" si="44"/>
        <v>AQ_PEAU_VitiligoCorticOra</v>
      </c>
      <c r="J288" s="219" t="s">
        <v>3318</v>
      </c>
      <c r="K288" s="209"/>
      <c r="L288" s="215"/>
      <c r="M288" s="209"/>
      <c r="N288" s="215"/>
      <c r="O288" s="209"/>
      <c r="P288" s="215"/>
      <c r="Q288" s="209"/>
      <c r="R288" s="215"/>
      <c r="S288" s="209"/>
      <c r="T288" s="215"/>
      <c r="U288" s="209"/>
      <c r="V288" s="215"/>
      <c r="W288" s="209" t="s">
        <v>4657</v>
      </c>
      <c r="X288" s="235"/>
      <c r="Y288" s="235"/>
      <c r="Z288" s="235"/>
      <c r="AA288" s="235"/>
      <c r="AB288" s="235"/>
      <c r="AC288" s="235"/>
      <c r="AD288" s="235"/>
      <c r="AE288" s="235"/>
      <c r="AF288" s="235"/>
      <c r="AG288" s="235"/>
      <c r="AH288" s="235"/>
      <c r="AI288" s="235"/>
      <c r="AJ288" s="235"/>
      <c r="AK288" s="235"/>
      <c r="AL288" s="235"/>
      <c r="AM288" s="235"/>
      <c r="AN288" s="235"/>
      <c r="AO288" s="235"/>
      <c r="AP288" s="235"/>
      <c r="AQ288" s="235"/>
      <c r="AR288" s="235"/>
      <c r="AS288" s="235"/>
      <c r="AT288" s="235"/>
    </row>
    <row r="289" spans="1:46" ht="22.5">
      <c r="A289" s="248"/>
      <c r="B289" s="243"/>
      <c r="C289" s="463" t="str">
        <f t="shared" si="41"/>
        <v/>
      </c>
      <c r="D289" s="463" t="str">
        <f t="shared" si="42"/>
        <v/>
      </c>
      <c r="E289" s="166" t="s">
        <v>4675</v>
      </c>
      <c r="F289" s="166" t="s">
        <v>5034</v>
      </c>
      <c r="G289" s="251" t="s">
        <v>4679</v>
      </c>
      <c r="H289" s="252"/>
      <c r="I289" s="251" t="str">
        <f t="shared" si="44"/>
        <v>AQ_PEAU_VitiligoPhotoGen</v>
      </c>
      <c r="J289" s="219" t="s">
        <v>3318</v>
      </c>
      <c r="K289" s="209"/>
      <c r="L289" s="215"/>
      <c r="M289" s="209"/>
      <c r="N289" s="215"/>
      <c r="O289" s="209"/>
      <c r="P289" s="215"/>
      <c r="Q289" s="209"/>
      <c r="R289" s="215"/>
      <c r="S289" s="209"/>
      <c r="T289" s="215"/>
      <c r="U289" s="209"/>
      <c r="V289" s="215"/>
      <c r="W289" s="209" t="s">
        <v>4657</v>
      </c>
      <c r="X289" s="235"/>
      <c r="Y289" s="235"/>
      <c r="Z289" s="235"/>
      <c r="AA289" s="235"/>
      <c r="AB289" s="235"/>
      <c r="AC289" s="235"/>
      <c r="AD289" s="235"/>
      <c r="AE289" s="235"/>
      <c r="AF289" s="235"/>
      <c r="AG289" s="235"/>
      <c r="AH289" s="235"/>
      <c r="AI289" s="235"/>
      <c r="AJ289" s="235"/>
      <c r="AK289" s="235"/>
      <c r="AL289" s="235"/>
      <c r="AM289" s="235"/>
      <c r="AN289" s="235"/>
      <c r="AO289" s="235"/>
      <c r="AP289" s="235"/>
      <c r="AQ289" s="235"/>
      <c r="AR289" s="235"/>
      <c r="AS289" s="235"/>
      <c r="AT289" s="235"/>
    </row>
    <row r="290" spans="1:46">
      <c r="A290" s="248"/>
      <c r="B290" s="243"/>
      <c r="C290" s="463" t="str">
        <f t="shared" si="41"/>
        <v/>
      </c>
      <c r="D290" s="463" t="str">
        <f t="shared" si="42"/>
        <v/>
      </c>
      <c r="E290" s="166" t="s">
        <v>4676</v>
      </c>
      <c r="F290" s="260" t="s">
        <v>4666</v>
      </c>
      <c r="G290" s="251" t="s">
        <v>4680</v>
      </c>
      <c r="H290" s="252"/>
      <c r="I290" s="251" t="str">
        <f t="shared" si="44"/>
        <v>AQ_PEAU_VitiligoPhotoDom</v>
      </c>
      <c r="J290" s="219" t="s">
        <v>3318</v>
      </c>
      <c r="K290" s="209"/>
      <c r="L290" s="215"/>
      <c r="M290" s="209"/>
      <c r="N290" s="215"/>
      <c r="O290" s="209"/>
      <c r="P290" s="215"/>
      <c r="Q290" s="209"/>
      <c r="R290" s="215"/>
      <c r="S290" s="209"/>
      <c r="T290" s="215"/>
      <c r="U290" s="209"/>
      <c r="V290" s="215"/>
      <c r="W290" s="209" t="s">
        <v>4657</v>
      </c>
      <c r="X290" s="235"/>
      <c r="Y290" s="235"/>
      <c r="Z290" s="235"/>
      <c r="AA290" s="235"/>
      <c r="AB290" s="235"/>
      <c r="AC290" s="235"/>
      <c r="AD290" s="235"/>
      <c r="AE290" s="235"/>
      <c r="AF290" s="235"/>
      <c r="AG290" s="235"/>
      <c r="AH290" s="235"/>
      <c r="AI290" s="235"/>
      <c r="AJ290" s="235"/>
      <c r="AK290" s="235"/>
      <c r="AL290" s="235"/>
      <c r="AM290" s="235"/>
      <c r="AN290" s="235"/>
      <c r="AO290" s="235"/>
      <c r="AP290" s="235"/>
      <c r="AQ290" s="235"/>
      <c r="AR290" s="235"/>
      <c r="AS290" s="235"/>
      <c r="AT290" s="235"/>
    </row>
    <row r="291" spans="1:46">
      <c r="A291" s="248"/>
      <c r="B291" s="243"/>
      <c r="C291" s="463" t="str">
        <f t="shared" si="41"/>
        <v/>
      </c>
      <c r="D291" s="463" t="str">
        <f t="shared" si="42"/>
        <v/>
      </c>
      <c r="E291" s="166" t="s">
        <v>4684</v>
      </c>
      <c r="F291" s="260" t="s">
        <v>4663</v>
      </c>
      <c r="G291" s="251" t="s">
        <v>4683</v>
      </c>
      <c r="H291" s="252"/>
      <c r="I291" s="251" t="str">
        <f t="shared" si="44"/>
        <v>AQ_PEAU_VitiligoTraitAct</v>
      </c>
      <c r="J291" s="219" t="s">
        <v>3318</v>
      </c>
      <c r="K291" s="209"/>
      <c r="L291" s="215"/>
      <c r="M291" s="209"/>
      <c r="N291" s="215"/>
      <c r="O291" s="209"/>
      <c r="P291" s="215"/>
      <c r="Q291" s="209"/>
      <c r="R291" s="215"/>
      <c r="S291" s="209"/>
      <c r="T291" s="215"/>
      <c r="U291" s="209"/>
      <c r="V291" s="215"/>
      <c r="W291" s="209" t="s">
        <v>4657</v>
      </c>
      <c r="X291" s="235"/>
      <c r="Y291" s="235"/>
      <c r="Z291" s="235"/>
      <c r="AA291" s="235"/>
      <c r="AB291" s="235"/>
      <c r="AC291" s="235"/>
      <c r="AD291" s="235"/>
      <c r="AE291" s="235"/>
      <c r="AF291" s="235"/>
      <c r="AG291" s="235"/>
      <c r="AH291" s="235"/>
      <c r="AI291" s="235"/>
      <c r="AJ291" s="235"/>
      <c r="AK291" s="235"/>
      <c r="AL291" s="235"/>
      <c r="AM291" s="235"/>
      <c r="AN291" s="235"/>
      <c r="AO291" s="235"/>
      <c r="AP291" s="235"/>
      <c r="AQ291" s="235"/>
      <c r="AR291" s="235"/>
      <c r="AS291" s="235"/>
      <c r="AT291" s="235"/>
    </row>
    <row r="292" spans="1:46" ht="22.5">
      <c r="A292" s="248" t="s">
        <v>1504</v>
      </c>
      <c r="B292" s="243" t="str">
        <f>IF(ISERROR(VLOOKUP(A292,TABLES!$A$2:$B$10,2,0)),"",VLOOKUP(A292,TABLES!$A$2:$B$10,2,0))</f>
        <v>□</v>
      </c>
      <c r="C292" s="463" t="str">
        <f t="shared" si="41"/>
        <v/>
      </c>
      <c r="D292" s="463" t="str">
        <f t="shared" si="42"/>
        <v/>
      </c>
      <c r="E292" s="166" t="s">
        <v>5088</v>
      </c>
      <c r="F292" s="260" t="s">
        <v>4983</v>
      </c>
      <c r="G292" s="251" t="s">
        <v>4984</v>
      </c>
      <c r="H292" s="252"/>
      <c r="I292" s="251" t="str">
        <f t="shared" si="44"/>
        <v>AQ_PEAU_VitiligoJuge</v>
      </c>
      <c r="J292" s="219" t="s">
        <v>3318</v>
      </c>
      <c r="K292" s="209"/>
      <c r="L292" s="215"/>
      <c r="M292" s="209"/>
      <c r="N292" s="215"/>
      <c r="O292" s="209"/>
      <c r="P292" s="215"/>
      <c r="Q292" s="209"/>
      <c r="R292" s="215"/>
      <c r="S292" s="209"/>
      <c r="T292" s="215"/>
      <c r="U292" s="209"/>
      <c r="V292" s="215"/>
      <c r="W292" s="209" t="s">
        <v>4657</v>
      </c>
      <c r="X292" s="235"/>
      <c r="Y292" s="235"/>
      <c r="Z292" s="235"/>
      <c r="AA292" s="235"/>
      <c r="AB292" s="235"/>
      <c r="AC292" s="235"/>
      <c r="AD292" s="235"/>
      <c r="AE292" s="235"/>
      <c r="AF292" s="235"/>
      <c r="AG292" s="235"/>
      <c r="AH292" s="235"/>
      <c r="AI292" s="235"/>
      <c r="AJ292" s="235"/>
      <c r="AK292" s="235"/>
      <c r="AL292" s="235"/>
      <c r="AM292" s="235"/>
      <c r="AN292" s="235"/>
      <c r="AO292" s="235"/>
      <c r="AP292" s="235"/>
      <c r="AQ292" s="235"/>
      <c r="AR292" s="235"/>
      <c r="AS292" s="235"/>
      <c r="AT292" s="235"/>
    </row>
    <row r="293" spans="1:46" ht="22.5">
      <c r="A293" s="248"/>
      <c r="B293" s="243"/>
      <c r="C293" s="463" t="str">
        <f t="shared" si="41"/>
        <v/>
      </c>
      <c r="D293" s="463" t="str">
        <f t="shared" si="42"/>
        <v/>
      </c>
      <c r="E293" s="166" t="s">
        <v>4661</v>
      </c>
      <c r="F293" s="260" t="s">
        <v>4664</v>
      </c>
      <c r="G293" s="251" t="s">
        <v>4682</v>
      </c>
      <c r="H293" s="252"/>
      <c r="I293" s="251" t="str">
        <f t="shared" ref="I293:I294" si="45">IF(G293&lt;&gt;"",IF(H293&lt;&gt;"",G293&amp;" ; "&amp;IFERROR(IF(SEARCH(" ; ",G293)&gt;0,SUBSTITUTE(G293," ; ","_N ; ")&amp;"_N"),IFERROR(IF(SEARCH(" ;",G293)&gt;0,SUBSTITUTE(G293," ;","_N  ; ")&amp;"_N"),IFERROR(IF(SEARCH(";",G293)&gt;0,SUBSTITUTE(G293,";","_N  ; ")&amp;"_N"),G293&amp;"_N"))),G293),"")</f>
        <v>AQ_PEAU_VitiligoConseq</v>
      </c>
      <c r="J293" s="219" t="s">
        <v>3318</v>
      </c>
      <c r="K293" s="209"/>
      <c r="L293" s="215"/>
      <c r="M293" s="209"/>
      <c r="N293" s="215"/>
      <c r="O293" s="209"/>
      <c r="P293" s="215"/>
      <c r="Q293" s="209"/>
      <c r="R293" s="215"/>
      <c r="S293" s="209"/>
      <c r="T293" s="215"/>
      <c r="U293" s="209"/>
      <c r="V293" s="215"/>
      <c r="W293" s="209" t="s">
        <v>4657</v>
      </c>
      <c r="X293" s="235"/>
      <c r="Y293" s="235"/>
      <c r="Z293" s="235"/>
      <c r="AA293" s="235"/>
      <c r="AB293" s="235"/>
      <c r="AC293" s="235"/>
      <c r="AD293" s="235"/>
      <c r="AE293" s="235"/>
      <c r="AF293" s="235"/>
      <c r="AG293" s="235"/>
      <c r="AH293" s="235"/>
      <c r="AI293" s="235"/>
      <c r="AJ293" s="235"/>
      <c r="AK293" s="235"/>
      <c r="AL293" s="235"/>
      <c r="AM293" s="235"/>
      <c r="AN293" s="235"/>
      <c r="AO293" s="235"/>
      <c r="AP293" s="235"/>
      <c r="AQ293" s="235"/>
      <c r="AR293" s="235"/>
      <c r="AS293" s="235"/>
      <c r="AT293" s="235"/>
    </row>
    <row r="294" spans="1:46">
      <c r="A294" s="248"/>
      <c r="B294" s="243"/>
      <c r="C294" s="463" t="str">
        <f t="shared" si="41"/>
        <v/>
      </c>
      <c r="D294" s="463" t="str">
        <f t="shared" si="42"/>
        <v/>
      </c>
      <c r="E294" s="166" t="s">
        <v>4691</v>
      </c>
      <c r="F294" s="260" t="s">
        <v>4692</v>
      </c>
      <c r="G294" s="251" t="s">
        <v>4681</v>
      </c>
      <c r="H294" s="252"/>
      <c r="I294" s="251" t="str">
        <f t="shared" si="45"/>
        <v>AQ_PEAU_VitiligoStress</v>
      </c>
      <c r="J294" s="219" t="s">
        <v>3318</v>
      </c>
      <c r="K294" s="209"/>
      <c r="L294" s="215"/>
      <c r="M294" s="209"/>
      <c r="N294" s="215"/>
      <c r="O294" s="209"/>
      <c r="P294" s="215"/>
      <c r="Q294" s="209"/>
      <c r="R294" s="215"/>
      <c r="S294" s="209"/>
      <c r="T294" s="215"/>
      <c r="U294" s="209"/>
      <c r="V294" s="215"/>
      <c r="W294" s="209" t="s">
        <v>4657</v>
      </c>
      <c r="X294" s="235"/>
      <c r="Y294" s="235"/>
      <c r="Z294" s="235"/>
      <c r="AA294" s="235"/>
      <c r="AB294" s="235"/>
      <c r="AC294" s="235"/>
      <c r="AD294" s="235"/>
      <c r="AE294" s="235"/>
      <c r="AF294" s="235"/>
      <c r="AG294" s="235"/>
      <c r="AH294" s="235"/>
      <c r="AI294" s="235"/>
      <c r="AJ294" s="235"/>
      <c r="AK294" s="235"/>
      <c r="AL294" s="235"/>
      <c r="AM294" s="235"/>
      <c r="AN294" s="235"/>
      <c r="AO294" s="235"/>
      <c r="AP294" s="235"/>
      <c r="AQ294" s="235"/>
      <c r="AR294" s="235"/>
      <c r="AS294" s="235"/>
      <c r="AT294" s="235"/>
    </row>
    <row r="295" spans="1:46">
      <c r="A295" s="248" t="s">
        <v>1505</v>
      </c>
      <c r="B295" s="243" t="str">
        <f>IF(ISERROR(VLOOKUP(A295,TABLES!$A$2:$B$10,2,0)),"",VLOOKUP(A295,TABLES!$A$2:$B$10,2,0))</f>
        <v>■</v>
      </c>
      <c r="C295" s="461"/>
      <c r="D295" s="461"/>
      <c r="E295" s="165" t="s">
        <v>1581</v>
      </c>
      <c r="F295" s="178" t="s">
        <v>1582</v>
      </c>
      <c r="G295" s="251" t="s">
        <v>637</v>
      </c>
      <c r="H295" s="252" t="s">
        <v>222</v>
      </c>
      <c r="I295" s="251" t="str">
        <f>IF(G295&lt;&gt;"",IF(H295&lt;&gt;"",G295&amp;" ; "&amp;IFERROR(IF(SEARCH(" ; ",G295)&gt;0,SUBSTITUTE(G295," ; ","_N ; ")&amp;"_N"),IFERROR(IF(SEARCH(" ;",G295)&gt;0,SUBSTITUTE(G295," ;","_N  ; ")&amp;"_N"),IFERROR(IF(SEARCH(";",G295)&gt;0,SUBSTITUTE(G295,";","_N  ; ")&amp;"_N"),G295&amp;"_N"))),G295),"")</f>
        <v>AQ_PEAU_Verneuil ; AQ_PEAU_Verneuil_N</v>
      </c>
      <c r="J295" s="219" t="s">
        <v>3318</v>
      </c>
      <c r="K295" s="209"/>
      <c r="L295" s="215"/>
      <c r="M295" s="209"/>
      <c r="N295" s="215"/>
      <c r="O295" s="209"/>
      <c r="P295" s="215"/>
      <c r="Q295" s="209"/>
      <c r="R295" s="215">
        <v>22</v>
      </c>
      <c r="S295" s="209"/>
      <c r="T295" s="215"/>
      <c r="U295" s="209"/>
      <c r="V295" s="215"/>
      <c r="W295" s="209" t="s">
        <v>4657</v>
      </c>
      <c r="X295" s="235"/>
      <c r="Y295" s="235"/>
      <c r="Z295" s="235"/>
      <c r="AA295" s="235"/>
      <c r="AB295" s="235"/>
      <c r="AC295" s="235"/>
      <c r="AD295" s="235"/>
      <c r="AE295" s="235"/>
      <c r="AF295" s="235"/>
      <c r="AG295" s="235"/>
      <c r="AH295" s="235"/>
      <c r="AI295" s="235"/>
      <c r="AJ295" s="235"/>
      <c r="AK295" s="235"/>
      <c r="AL295" s="235"/>
      <c r="AM295" s="235"/>
      <c r="AN295" s="235"/>
      <c r="AO295" s="235"/>
      <c r="AP295" s="235"/>
      <c r="AQ295" s="235"/>
      <c r="AR295" s="235"/>
      <c r="AS295" s="235"/>
      <c r="AT295" s="235"/>
    </row>
    <row r="296" spans="1:46">
      <c r="A296" s="231" t="s">
        <v>1508</v>
      </c>
      <c r="B296" s="243" t="str">
        <f>IF(ISERROR(VLOOKUP(A296,TABLES!$A$2:$B$10,2,0)),"",VLOOKUP(A296,TABLES!$A$2:$B$10,2,0))</f>
        <v>□</v>
      </c>
      <c r="C296" s="244" t="str">
        <f>IF(COUNTIF(C297:C313,"x"),"x","")</f>
        <v/>
      </c>
      <c r="D296" s="244" t="str">
        <f>IF(COUNTIF(D297:D313,"x"),"x","")</f>
        <v/>
      </c>
      <c r="E296" s="177" t="s">
        <v>1170</v>
      </c>
      <c r="F296" s="178" t="s">
        <v>1171</v>
      </c>
      <c r="G296" s="251"/>
      <c r="H296" s="252"/>
      <c r="I296" s="251"/>
      <c r="J296" s="219" t="s">
        <v>3318</v>
      </c>
      <c r="K296" s="209"/>
      <c r="L296" s="210"/>
      <c r="M296" s="209"/>
      <c r="N296" s="210"/>
      <c r="O296" s="209"/>
      <c r="P296" s="210"/>
      <c r="Q296" s="209"/>
      <c r="R296" s="210">
        <v>22</v>
      </c>
      <c r="S296" s="209"/>
      <c r="T296" s="210"/>
      <c r="U296" s="209"/>
      <c r="V296" s="210"/>
      <c r="W296" s="209" t="s">
        <v>4657</v>
      </c>
      <c r="X296" s="235"/>
      <c r="Y296" s="235"/>
      <c r="Z296" s="235"/>
      <c r="AA296" s="235"/>
      <c r="AB296" s="235"/>
      <c r="AC296" s="235"/>
      <c r="AD296" s="235"/>
      <c r="AE296" s="235"/>
      <c r="AF296" s="235"/>
      <c r="AG296" s="235"/>
      <c r="AH296" s="235"/>
      <c r="AI296" s="235"/>
      <c r="AJ296" s="235"/>
      <c r="AK296" s="235"/>
      <c r="AL296" s="235"/>
      <c r="AM296" s="235"/>
      <c r="AN296" s="235"/>
      <c r="AO296" s="235"/>
      <c r="AP296" s="235"/>
      <c r="AQ296" s="235"/>
      <c r="AR296" s="235"/>
      <c r="AS296" s="235"/>
      <c r="AT296" s="235"/>
    </row>
    <row r="297" spans="1:46" ht="33.75">
      <c r="A297" s="248" t="s">
        <v>1504</v>
      </c>
      <c r="B297" s="243" t="str">
        <f>IF(ISERROR(VLOOKUP(A297,TABLES!$A$2:$B$10,2,0)),"",VLOOKUP(A297,TABLES!$A$2:$B$10,2,0))</f>
        <v>□</v>
      </c>
      <c r="C297" s="463" t="str">
        <f>IF($C$295="x","x","")</f>
        <v/>
      </c>
      <c r="D297" s="463" t="str">
        <f>IF($D$295="x","x","")</f>
        <v/>
      </c>
      <c r="E297" s="573" t="s">
        <v>4986</v>
      </c>
      <c r="F297" s="552" t="s">
        <v>4987</v>
      </c>
      <c r="G297" s="251" t="s">
        <v>4988</v>
      </c>
      <c r="H297" s="252" t="s">
        <v>222</v>
      </c>
      <c r="I297" s="251" t="str">
        <f>IF(G297&lt;&gt;"",IF(H297&lt;&gt;"",G297&amp;" ; "&amp;IFERROR(IF(SEARCH(" ; ",G297)&gt;0,SUBSTITUTE(G297," ; ","_N ; ")&amp;"_N"),IFERROR(IF(SEARCH(" ;",G297)&gt;0,SUBSTITUTE(G297," ;","_N  ; ")&amp;"_N"),IFERROR(IF(SEARCH(";",G297)&gt;0,SUBSTITUTE(G297,";","_N  ; ")&amp;"_N"),G297&amp;"_N"))),G297),"")</f>
        <v>AQ_PEAU_VerneuilDiag ; AQ_PEAU_VerneuilDiag_N</v>
      </c>
      <c r="J297" s="219" t="s">
        <v>3318</v>
      </c>
      <c r="K297" s="209"/>
      <c r="L297" s="215"/>
      <c r="M297" s="209"/>
      <c r="N297" s="215"/>
      <c r="O297" s="209"/>
      <c r="P297" s="215"/>
      <c r="Q297" s="209"/>
      <c r="R297" s="215">
        <v>22</v>
      </c>
      <c r="S297" s="209"/>
      <c r="T297" s="215"/>
      <c r="U297" s="209"/>
      <c r="V297" s="215"/>
      <c r="W297" s="209"/>
      <c r="X297" s="235"/>
      <c r="Y297" s="235"/>
      <c r="Z297" s="235"/>
      <c r="AA297" s="235"/>
      <c r="AB297" s="235"/>
      <c r="AC297" s="235"/>
      <c r="AD297" s="235"/>
      <c r="AE297" s="235"/>
      <c r="AF297" s="235"/>
      <c r="AG297" s="235"/>
      <c r="AH297" s="235"/>
      <c r="AI297" s="235"/>
      <c r="AJ297" s="235"/>
      <c r="AK297" s="235"/>
      <c r="AL297" s="235"/>
      <c r="AM297" s="235"/>
      <c r="AN297" s="235"/>
      <c r="AO297" s="235"/>
      <c r="AP297" s="235"/>
      <c r="AQ297" s="235"/>
      <c r="AR297" s="235"/>
      <c r="AS297" s="235"/>
      <c r="AT297" s="235"/>
    </row>
    <row r="298" spans="1:46" ht="22.5">
      <c r="A298" s="248" t="s">
        <v>1504</v>
      </c>
      <c r="B298" s="243" t="str">
        <f>IF(ISERROR(VLOOKUP(A298,TABLES!$A$2:$B$10,2,0)),"",VLOOKUP(A298,TABLES!$A$2:$B$10,2,0))</f>
        <v>□</v>
      </c>
      <c r="C298" s="463" t="str">
        <f>IF($C$295="x","x","")</f>
        <v/>
      </c>
      <c r="D298" s="463" t="str">
        <f>IF($D$295="x","x","")</f>
        <v/>
      </c>
      <c r="E298" s="166" t="s">
        <v>1261</v>
      </c>
      <c r="F298" s="260" t="s">
        <v>1375</v>
      </c>
      <c r="G298" s="251" t="s">
        <v>638</v>
      </c>
      <c r="H298" s="252" t="s">
        <v>222</v>
      </c>
      <c r="I298" s="251" t="s">
        <v>4995</v>
      </c>
      <c r="J298" s="219" t="s">
        <v>3318</v>
      </c>
      <c r="K298" s="209"/>
      <c r="L298" s="215"/>
      <c r="M298" s="209"/>
      <c r="N298" s="215"/>
      <c r="O298" s="209"/>
      <c r="P298" s="215"/>
      <c r="Q298" s="209"/>
      <c r="R298" s="215">
        <v>22</v>
      </c>
      <c r="S298" s="209"/>
      <c r="T298" s="215"/>
      <c r="U298" s="209"/>
      <c r="V298" s="215"/>
      <c r="W298" s="209" t="s">
        <v>4657</v>
      </c>
      <c r="X298" s="235"/>
      <c r="Y298" s="235"/>
      <c r="Z298" s="235"/>
      <c r="AA298" s="235"/>
      <c r="AB298" s="235"/>
      <c r="AC298" s="235"/>
      <c r="AD298" s="235"/>
      <c r="AE298" s="235"/>
      <c r="AF298" s="235"/>
      <c r="AG298" s="235"/>
      <c r="AH298" s="235"/>
      <c r="AI298" s="235"/>
      <c r="AJ298" s="235"/>
      <c r="AK298" s="235"/>
      <c r="AL298" s="235"/>
      <c r="AM298" s="235"/>
      <c r="AN298" s="235"/>
      <c r="AO298" s="235"/>
      <c r="AP298" s="235"/>
      <c r="AQ298" s="235"/>
      <c r="AR298" s="235"/>
      <c r="AS298" s="235"/>
      <c r="AT298" s="235"/>
    </row>
    <row r="299" spans="1:46">
      <c r="A299" s="248" t="s">
        <v>1504</v>
      </c>
      <c r="B299" s="243" t="str">
        <f>IF(ISERROR(VLOOKUP(A299,TABLES!$A$2:$B$10,2,0)),"",VLOOKUP(A299,TABLES!$A$2:$B$10,2,0))</f>
        <v>□</v>
      </c>
      <c r="C299" s="463" t="str">
        <f>IF($C$295="x","x","")</f>
        <v/>
      </c>
      <c r="D299" s="463" t="str">
        <f>IF($D$295="x","x","")</f>
        <v/>
      </c>
      <c r="E299" s="166" t="s">
        <v>4989</v>
      </c>
      <c r="F299" s="260" t="s">
        <v>1634</v>
      </c>
      <c r="G299" s="251" t="s">
        <v>4996</v>
      </c>
      <c r="H299" s="252" t="s">
        <v>222</v>
      </c>
      <c r="I299" s="251" t="str">
        <f t="shared" ref="I299:I310" si="46">IF(G299&lt;&gt;"",IF(H299&lt;&gt;"",G299&amp;" ; "&amp;IFERROR(IF(SEARCH(" ; ",G299)&gt;0,SUBSTITUTE(G299," ; ","_N ; ")&amp;"_N"),IFERROR(IF(SEARCH(" ;",G299)&gt;0,SUBSTITUTE(G299," ;","_N  ; ")&amp;"_N"),IFERROR(IF(SEARCH(";",G299)&gt;0,SUBSTITUTE(G299,";","_N  ; ")&amp;"_N"),G299&amp;"_N"))),G299),"")</f>
        <v>AQ_PEAU_VerneuilPresent ; AQ_PEAU_VerneuilPresent_N</v>
      </c>
      <c r="J299" s="219" t="s">
        <v>3318</v>
      </c>
      <c r="K299" s="209"/>
      <c r="L299" s="215"/>
      <c r="M299" s="209"/>
      <c r="N299" s="215"/>
      <c r="O299" s="209"/>
      <c r="P299" s="215"/>
      <c r="Q299" s="209"/>
      <c r="R299" s="215">
        <v>22</v>
      </c>
      <c r="S299" s="209"/>
      <c r="T299" s="215"/>
      <c r="U299" s="209"/>
      <c r="V299" s="215"/>
      <c r="W299" s="209"/>
      <c r="X299" s="235"/>
      <c r="Y299" s="235"/>
      <c r="Z299" s="235"/>
      <c r="AA299" s="235"/>
      <c r="AB299" s="235"/>
      <c r="AC299" s="235"/>
      <c r="AD299" s="235"/>
      <c r="AE299" s="235"/>
      <c r="AF299" s="235"/>
      <c r="AG299" s="235"/>
      <c r="AH299" s="235"/>
      <c r="AI299" s="235"/>
      <c r="AJ299" s="235"/>
      <c r="AK299" s="235"/>
      <c r="AL299" s="235"/>
      <c r="AM299" s="235"/>
      <c r="AN299" s="235"/>
      <c r="AO299" s="235"/>
      <c r="AP299" s="235"/>
      <c r="AQ299" s="235"/>
      <c r="AR299" s="235"/>
      <c r="AS299" s="235"/>
      <c r="AT299" s="235"/>
    </row>
    <row r="300" spans="1:46" ht="33.75">
      <c r="A300" s="248" t="s">
        <v>1504</v>
      </c>
      <c r="B300" s="243" t="str">
        <f>IF(ISERROR(VLOOKUP(A300,TABLES!$A$2:$B$10,2,0)),"",VLOOKUP(A300,TABLES!$A$2:$B$10,2,0))</f>
        <v>□</v>
      </c>
      <c r="C300" s="463" t="str">
        <f>IF($C$295="x","x","")</f>
        <v/>
      </c>
      <c r="D300" s="463" t="str">
        <f>IF($D$295="x","x","")</f>
        <v/>
      </c>
      <c r="E300" s="166" t="s">
        <v>4990</v>
      </c>
      <c r="F300" s="260" t="s">
        <v>4991</v>
      </c>
      <c r="G300" s="251" t="s">
        <v>4992</v>
      </c>
      <c r="H300" s="252" t="s">
        <v>222</v>
      </c>
      <c r="I300" s="251" t="str">
        <f t="shared" si="46"/>
        <v>AQ_PEAU_VerneuilSevere ; AQ_PEAU_VerneuilSevere_N</v>
      </c>
      <c r="J300" s="219" t="s">
        <v>3318</v>
      </c>
      <c r="K300" s="209"/>
      <c r="L300" s="215"/>
      <c r="M300" s="209"/>
      <c r="N300" s="215"/>
      <c r="O300" s="209"/>
      <c r="P300" s="215"/>
      <c r="Q300" s="209"/>
      <c r="R300" s="215">
        <v>22</v>
      </c>
      <c r="S300" s="209"/>
      <c r="T300" s="215"/>
      <c r="U300" s="209"/>
      <c r="V300" s="215"/>
      <c r="W300" s="209"/>
      <c r="X300" s="235"/>
      <c r="Y300" s="235"/>
      <c r="Z300" s="235"/>
      <c r="AA300" s="235"/>
      <c r="AB300" s="235"/>
      <c r="AC300" s="235"/>
      <c r="AD300" s="235"/>
      <c r="AE300" s="235"/>
      <c r="AF300" s="235"/>
      <c r="AG300" s="235"/>
      <c r="AH300" s="235"/>
      <c r="AI300" s="235"/>
      <c r="AJ300" s="235"/>
      <c r="AK300" s="235"/>
      <c r="AL300" s="235"/>
      <c r="AM300" s="235"/>
      <c r="AN300" s="235"/>
      <c r="AO300" s="235"/>
      <c r="AP300" s="235"/>
      <c r="AQ300" s="235"/>
      <c r="AR300" s="235"/>
      <c r="AS300" s="235"/>
      <c r="AT300" s="235"/>
    </row>
    <row r="301" spans="1:46" ht="22.5">
      <c r="A301" s="248"/>
      <c r="B301" s="243"/>
      <c r="C301" s="463" t="str">
        <f t="shared" ref="C301:C308" si="47">IF($C$295="x","x","")</f>
        <v/>
      </c>
      <c r="D301" s="463" t="str">
        <f t="shared" ref="D301:D308" si="48">IF($D$295="x","x","")</f>
        <v/>
      </c>
      <c r="E301" s="166" t="s">
        <v>5089</v>
      </c>
      <c r="F301" s="552" t="s">
        <v>5090</v>
      </c>
      <c r="G301" s="251" t="s">
        <v>5091</v>
      </c>
      <c r="H301" s="252"/>
      <c r="I301" s="251" t="str">
        <f t="shared" ref="I301:I309" si="49">IF(G301&lt;&gt;"",IF(H301&lt;&gt;"",G301&amp;" ; "&amp;IFERROR(IF(SEARCH(" ; ",G301)&gt;0,SUBSTITUTE(G301," ; ","_N ; ")&amp;"_N"),IFERROR(IF(SEARCH(" ;",G301)&gt;0,SUBSTITUTE(G301," ;","_N  ; ")&amp;"_N"),IFERROR(IF(SEARCH(";",G301)&gt;0,SUBSTITUTE(G301,";","_N  ; ")&amp;"_N"),G301&amp;"_N"))),G301),"")</f>
        <v>AQ_PEAU_VerneDiag</v>
      </c>
      <c r="J301" s="219" t="s">
        <v>3318</v>
      </c>
      <c r="K301" s="209"/>
      <c r="L301" s="215"/>
      <c r="M301" s="209"/>
      <c r="N301" s="215"/>
      <c r="O301" s="209"/>
      <c r="P301" s="215"/>
      <c r="Q301" s="209"/>
      <c r="R301" s="215"/>
      <c r="S301" s="209"/>
      <c r="T301" s="215"/>
      <c r="U301" s="209"/>
      <c r="V301" s="215"/>
      <c r="W301" s="209" t="s">
        <v>4657</v>
      </c>
      <c r="X301" s="235"/>
      <c r="Y301" s="235"/>
      <c r="Z301" s="235"/>
      <c r="AA301" s="235"/>
      <c r="AB301" s="235"/>
      <c r="AC301" s="235"/>
      <c r="AD301" s="235"/>
      <c r="AE301" s="235"/>
      <c r="AF301" s="235"/>
      <c r="AG301" s="235"/>
      <c r="AH301" s="235"/>
      <c r="AI301" s="235"/>
      <c r="AJ301" s="235"/>
      <c r="AK301" s="235"/>
      <c r="AL301" s="235"/>
      <c r="AM301" s="235"/>
      <c r="AN301" s="235"/>
      <c r="AO301" s="235"/>
      <c r="AP301" s="235"/>
      <c r="AQ301" s="235"/>
      <c r="AR301" s="235"/>
      <c r="AS301" s="235"/>
      <c r="AT301" s="235"/>
    </row>
    <row r="302" spans="1:46" ht="45">
      <c r="A302" s="248"/>
      <c r="B302" s="243"/>
      <c r="C302" s="463" t="str">
        <f t="shared" si="47"/>
        <v/>
      </c>
      <c r="D302" s="463" t="str">
        <f t="shared" si="48"/>
        <v/>
      </c>
      <c r="E302" s="166" t="s">
        <v>5068</v>
      </c>
      <c r="F302" s="552" t="s">
        <v>5092</v>
      </c>
      <c r="G302" s="251" t="s">
        <v>5093</v>
      </c>
      <c r="H302" s="252"/>
      <c r="I302" s="251" t="str">
        <f t="shared" si="49"/>
        <v>AQ_PEAU_VerneuilDiagQui</v>
      </c>
      <c r="J302" s="219" t="s">
        <v>3318</v>
      </c>
      <c r="K302" s="209"/>
      <c r="L302" s="215"/>
      <c r="M302" s="209"/>
      <c r="N302" s="215"/>
      <c r="O302" s="209"/>
      <c r="P302" s="215"/>
      <c r="Q302" s="209"/>
      <c r="R302" s="215"/>
      <c r="S302" s="209"/>
      <c r="T302" s="215"/>
      <c r="U302" s="209"/>
      <c r="V302" s="215"/>
      <c r="W302" s="209" t="s">
        <v>4657</v>
      </c>
      <c r="X302" s="235"/>
      <c r="Y302" s="235"/>
      <c r="Z302" s="235"/>
      <c r="AA302" s="235"/>
      <c r="AB302" s="235"/>
      <c r="AC302" s="235"/>
      <c r="AD302" s="235"/>
      <c r="AE302" s="235"/>
      <c r="AF302" s="235"/>
      <c r="AG302" s="235"/>
      <c r="AH302" s="235"/>
      <c r="AI302" s="235"/>
      <c r="AJ302" s="235"/>
      <c r="AK302" s="235"/>
      <c r="AL302" s="235"/>
      <c r="AM302" s="235"/>
      <c r="AN302" s="235"/>
      <c r="AO302" s="235"/>
      <c r="AP302" s="235"/>
      <c r="AQ302" s="235"/>
      <c r="AR302" s="235"/>
      <c r="AS302" s="235"/>
      <c r="AT302" s="235"/>
    </row>
    <row r="303" spans="1:46" ht="22.5">
      <c r="A303" s="248"/>
      <c r="B303" s="243"/>
      <c r="C303" s="463" t="str">
        <f t="shared" si="47"/>
        <v/>
      </c>
      <c r="D303" s="463" t="str">
        <f t="shared" si="48"/>
        <v/>
      </c>
      <c r="E303" s="166" t="s">
        <v>4710</v>
      </c>
      <c r="F303" s="260" t="s">
        <v>4711</v>
      </c>
      <c r="G303" s="251"/>
      <c r="H303" s="252"/>
      <c r="I303" s="251" t="str">
        <f t="shared" si="49"/>
        <v/>
      </c>
      <c r="J303" s="219" t="s">
        <v>3318</v>
      </c>
      <c r="K303" s="209"/>
      <c r="L303" s="215"/>
      <c r="M303" s="209"/>
      <c r="N303" s="215"/>
      <c r="O303" s="209"/>
      <c r="P303" s="215"/>
      <c r="Q303" s="209"/>
      <c r="R303" s="215"/>
      <c r="S303" s="209"/>
      <c r="T303" s="215"/>
      <c r="U303" s="209"/>
      <c r="V303" s="215"/>
      <c r="W303" s="209" t="s">
        <v>4657</v>
      </c>
      <c r="X303" s="235"/>
      <c r="Y303" s="235"/>
      <c r="Z303" s="235"/>
      <c r="AA303" s="235"/>
      <c r="AB303" s="235"/>
      <c r="AC303" s="235"/>
      <c r="AD303" s="235"/>
      <c r="AE303" s="235"/>
      <c r="AF303" s="235"/>
      <c r="AG303" s="235"/>
      <c r="AH303" s="235"/>
      <c r="AI303" s="235"/>
      <c r="AJ303" s="235"/>
      <c r="AK303" s="235"/>
      <c r="AL303" s="235"/>
      <c r="AM303" s="235"/>
      <c r="AN303" s="235"/>
      <c r="AO303" s="235"/>
      <c r="AP303" s="235"/>
      <c r="AQ303" s="235"/>
      <c r="AR303" s="235"/>
      <c r="AS303" s="235"/>
      <c r="AT303" s="235"/>
    </row>
    <row r="304" spans="1:46">
      <c r="A304" s="248"/>
      <c r="B304" s="243"/>
      <c r="C304" s="463" t="str">
        <f t="shared" si="47"/>
        <v/>
      </c>
      <c r="D304" s="463" t="str">
        <f t="shared" si="48"/>
        <v/>
      </c>
      <c r="E304" s="166" t="s">
        <v>4601</v>
      </c>
      <c r="F304" s="260" t="s">
        <v>4694</v>
      </c>
      <c r="G304" s="251" t="s">
        <v>4712</v>
      </c>
      <c r="H304" s="252"/>
      <c r="I304" s="251" t="str">
        <f t="shared" si="49"/>
        <v>AQ_PEAU_VerneuilConsultTrait</v>
      </c>
      <c r="J304" s="219" t="s">
        <v>3318</v>
      </c>
      <c r="K304" s="209"/>
      <c r="L304" s="215"/>
      <c r="M304" s="209"/>
      <c r="N304" s="215"/>
      <c r="O304" s="209"/>
      <c r="P304" s="215"/>
      <c r="Q304" s="209"/>
      <c r="R304" s="215"/>
      <c r="S304" s="209"/>
      <c r="T304" s="215"/>
      <c r="U304" s="209"/>
      <c r="V304" s="215"/>
      <c r="W304" s="209" t="s">
        <v>4657</v>
      </c>
      <c r="X304" s="235"/>
      <c r="Y304" s="235"/>
      <c r="Z304" s="235"/>
      <c r="AA304" s="235"/>
      <c r="AB304" s="235"/>
      <c r="AC304" s="235"/>
      <c r="AD304" s="235"/>
      <c r="AE304" s="235"/>
      <c r="AF304" s="235"/>
      <c r="AG304" s="235"/>
      <c r="AH304" s="235"/>
      <c r="AI304" s="235"/>
      <c r="AJ304" s="235"/>
      <c r="AK304" s="235"/>
      <c r="AL304" s="235"/>
      <c r="AM304" s="235"/>
      <c r="AN304" s="235"/>
      <c r="AO304" s="235"/>
      <c r="AP304" s="235"/>
      <c r="AQ304" s="235"/>
      <c r="AR304" s="235"/>
      <c r="AS304" s="235"/>
      <c r="AT304" s="235"/>
    </row>
    <row r="305" spans="1:46">
      <c r="A305" s="248"/>
      <c r="B305" s="243"/>
      <c r="C305" s="463" t="str">
        <f t="shared" si="47"/>
        <v/>
      </c>
      <c r="D305" s="463" t="str">
        <f t="shared" si="48"/>
        <v/>
      </c>
      <c r="E305" s="166" t="s">
        <v>4602</v>
      </c>
      <c r="F305" s="260" t="s">
        <v>4607</v>
      </c>
      <c r="G305" s="251" t="s">
        <v>4713</v>
      </c>
      <c r="H305" s="252"/>
      <c r="I305" s="251" t="str">
        <f t="shared" si="49"/>
        <v>AQ_PEAU_VerneuilConsultPrive</v>
      </c>
      <c r="J305" s="219" t="s">
        <v>3318</v>
      </c>
      <c r="K305" s="209"/>
      <c r="L305" s="215"/>
      <c r="M305" s="209"/>
      <c r="N305" s="215"/>
      <c r="O305" s="209"/>
      <c r="P305" s="215"/>
      <c r="Q305" s="209"/>
      <c r="R305" s="215"/>
      <c r="S305" s="209"/>
      <c r="T305" s="215"/>
      <c r="U305" s="209"/>
      <c r="V305" s="215"/>
      <c r="W305" s="209" t="s">
        <v>4657</v>
      </c>
      <c r="X305" s="235"/>
      <c r="Y305" s="235"/>
      <c r="Z305" s="235"/>
      <c r="AA305" s="235"/>
      <c r="AB305" s="235"/>
      <c r="AC305" s="235"/>
      <c r="AD305" s="235"/>
      <c r="AE305" s="235"/>
      <c r="AF305" s="235"/>
      <c r="AG305" s="235"/>
      <c r="AH305" s="235"/>
      <c r="AI305" s="235"/>
      <c r="AJ305" s="235"/>
      <c r="AK305" s="235"/>
      <c r="AL305" s="235"/>
      <c r="AM305" s="235"/>
      <c r="AN305" s="235"/>
      <c r="AO305" s="235"/>
      <c r="AP305" s="235"/>
      <c r="AQ305" s="235"/>
      <c r="AR305" s="235"/>
      <c r="AS305" s="235"/>
      <c r="AT305" s="235"/>
    </row>
    <row r="306" spans="1:46">
      <c r="A306" s="248"/>
      <c r="B306" s="243"/>
      <c r="C306" s="463" t="str">
        <f t="shared" si="47"/>
        <v/>
      </c>
      <c r="D306" s="463" t="str">
        <f t="shared" si="48"/>
        <v/>
      </c>
      <c r="E306" s="166" t="s">
        <v>4603</v>
      </c>
      <c r="F306" s="260" t="s">
        <v>4608</v>
      </c>
      <c r="G306" s="251" t="s">
        <v>4714</v>
      </c>
      <c r="H306" s="252"/>
      <c r="I306" s="251" t="str">
        <f t="shared" si="49"/>
        <v>AQ_PEAU_VerneuilConsultHospit</v>
      </c>
      <c r="J306" s="219" t="s">
        <v>3318</v>
      </c>
      <c r="K306" s="209"/>
      <c r="L306" s="215"/>
      <c r="M306" s="209"/>
      <c r="N306" s="215"/>
      <c r="O306" s="209"/>
      <c r="P306" s="215"/>
      <c r="Q306" s="209"/>
      <c r="R306" s="215"/>
      <c r="S306" s="209"/>
      <c r="T306" s="215"/>
      <c r="U306" s="209"/>
      <c r="V306" s="215"/>
      <c r="W306" s="209" t="s">
        <v>4657</v>
      </c>
      <c r="X306" s="235"/>
      <c r="Y306" s="235"/>
      <c r="Z306" s="235"/>
      <c r="AA306" s="235"/>
      <c r="AB306" s="235"/>
      <c r="AC306" s="235"/>
      <c r="AD306" s="235"/>
      <c r="AE306" s="235"/>
      <c r="AF306" s="235"/>
      <c r="AG306" s="235"/>
      <c r="AH306" s="235"/>
      <c r="AI306" s="235"/>
      <c r="AJ306" s="235"/>
      <c r="AK306" s="235"/>
      <c r="AL306" s="235"/>
      <c r="AM306" s="235"/>
      <c r="AN306" s="235"/>
      <c r="AO306" s="235"/>
      <c r="AP306" s="235"/>
      <c r="AQ306" s="235"/>
      <c r="AR306" s="235"/>
      <c r="AS306" s="235"/>
      <c r="AT306" s="235"/>
    </row>
    <row r="307" spans="1:46">
      <c r="A307" s="248"/>
      <c r="B307" s="243"/>
      <c r="C307" s="463" t="str">
        <f t="shared" si="47"/>
        <v/>
      </c>
      <c r="D307" s="463" t="str">
        <f t="shared" si="48"/>
        <v/>
      </c>
      <c r="E307" s="166" t="s">
        <v>4604</v>
      </c>
      <c r="F307" s="260" t="s">
        <v>4609</v>
      </c>
      <c r="G307" s="251" t="s">
        <v>4715</v>
      </c>
      <c r="H307" s="252"/>
      <c r="I307" s="251" t="str">
        <f t="shared" si="49"/>
        <v>AQ_PEAU_VerneuilConsultNon</v>
      </c>
      <c r="J307" s="219" t="s">
        <v>3318</v>
      </c>
      <c r="K307" s="209"/>
      <c r="L307" s="215"/>
      <c r="M307" s="209"/>
      <c r="N307" s="215"/>
      <c r="O307" s="209"/>
      <c r="P307" s="215"/>
      <c r="Q307" s="209"/>
      <c r="R307" s="215"/>
      <c r="S307" s="209"/>
      <c r="T307" s="215"/>
      <c r="U307" s="209"/>
      <c r="V307" s="215"/>
      <c r="W307" s="209" t="s">
        <v>4657</v>
      </c>
      <c r="X307" s="235"/>
      <c r="Y307" s="235"/>
      <c r="Z307" s="235"/>
      <c r="AA307" s="235"/>
      <c r="AB307" s="235"/>
      <c r="AC307" s="235"/>
      <c r="AD307" s="235"/>
      <c r="AE307" s="235"/>
      <c r="AF307" s="235"/>
      <c r="AG307" s="235"/>
      <c r="AH307" s="235"/>
      <c r="AI307" s="235"/>
      <c r="AJ307" s="235"/>
      <c r="AK307" s="235"/>
      <c r="AL307" s="235"/>
      <c r="AM307" s="235"/>
      <c r="AN307" s="235"/>
      <c r="AO307" s="235"/>
      <c r="AP307" s="235"/>
      <c r="AQ307" s="235"/>
      <c r="AR307" s="235"/>
      <c r="AS307" s="235"/>
      <c r="AT307" s="235"/>
    </row>
    <row r="308" spans="1:46">
      <c r="A308" s="248"/>
      <c r="B308" s="243"/>
      <c r="C308" s="463" t="str">
        <f t="shared" si="47"/>
        <v/>
      </c>
      <c r="D308" s="463" t="str">
        <f t="shared" si="48"/>
        <v/>
      </c>
      <c r="E308" s="166" t="s">
        <v>1112</v>
      </c>
      <c r="F308" s="260" t="s">
        <v>1122</v>
      </c>
      <c r="G308" s="251" t="s">
        <v>4716</v>
      </c>
      <c r="H308" s="252"/>
      <c r="I308" s="251" t="str">
        <f t="shared" si="49"/>
        <v>AQ_PEAU_VerneuilConsultNSP</v>
      </c>
      <c r="J308" s="219" t="s">
        <v>3318</v>
      </c>
      <c r="K308" s="209"/>
      <c r="L308" s="215"/>
      <c r="M308" s="209"/>
      <c r="N308" s="215"/>
      <c r="O308" s="209"/>
      <c r="P308" s="215"/>
      <c r="Q308" s="209"/>
      <c r="R308" s="215"/>
      <c r="S308" s="209"/>
      <c r="T308" s="215"/>
      <c r="U308" s="209"/>
      <c r="V308" s="215"/>
      <c r="W308" s="209" t="s">
        <v>4657</v>
      </c>
      <c r="X308" s="235"/>
      <c r="Y308" s="235"/>
      <c r="Z308" s="235"/>
      <c r="AA308" s="235"/>
      <c r="AB308" s="235"/>
      <c r="AC308" s="235"/>
      <c r="AD308" s="235"/>
      <c r="AE308" s="235"/>
      <c r="AF308" s="235"/>
      <c r="AG308" s="235"/>
      <c r="AH308" s="235"/>
      <c r="AI308" s="235"/>
      <c r="AJ308" s="235"/>
      <c r="AK308" s="235"/>
      <c r="AL308" s="235"/>
      <c r="AM308" s="235"/>
      <c r="AN308" s="235"/>
      <c r="AO308" s="235"/>
      <c r="AP308" s="235"/>
      <c r="AQ308" s="235"/>
      <c r="AR308" s="235"/>
      <c r="AS308" s="235"/>
      <c r="AT308" s="235"/>
    </row>
    <row r="309" spans="1:46">
      <c r="A309" s="248"/>
      <c r="B309" s="243"/>
      <c r="C309" s="463" t="str">
        <f>IF($C$295="x","x","")</f>
        <v/>
      </c>
      <c r="D309" s="463" t="str">
        <f>IF($D$295="x","x","")</f>
        <v/>
      </c>
      <c r="E309" s="166" t="s">
        <v>4717</v>
      </c>
      <c r="F309" s="260" t="s">
        <v>4720</v>
      </c>
      <c r="G309" s="251" t="s">
        <v>4723</v>
      </c>
      <c r="H309" s="252"/>
      <c r="I309" s="251" t="str">
        <f t="shared" si="49"/>
        <v>AQ_PEAU_VerneuilTraitAct</v>
      </c>
      <c r="J309" s="219" t="s">
        <v>3318</v>
      </c>
      <c r="K309" s="209"/>
      <c r="L309" s="215"/>
      <c r="M309" s="209"/>
      <c r="N309" s="215"/>
      <c r="O309" s="209"/>
      <c r="P309" s="215"/>
      <c r="Q309" s="209"/>
      <c r="R309" s="215"/>
      <c r="S309" s="209"/>
      <c r="T309" s="215"/>
      <c r="U309" s="209"/>
      <c r="V309" s="215"/>
      <c r="W309" s="209" t="s">
        <v>4657</v>
      </c>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row>
    <row r="310" spans="1:46">
      <c r="A310" s="248"/>
      <c r="B310" s="243"/>
      <c r="C310" s="461" t="str">
        <f>IF($C$295="x","x","")</f>
        <v/>
      </c>
      <c r="D310" s="461" t="str">
        <f>IF($D$295="x","x","")</f>
        <v/>
      </c>
      <c r="E310" s="166" t="s">
        <v>4989</v>
      </c>
      <c r="F310" s="260" t="s">
        <v>1634</v>
      </c>
      <c r="G310" s="251" t="s">
        <v>4997</v>
      </c>
      <c r="H310" s="252"/>
      <c r="I310" s="251" t="str">
        <f t="shared" si="46"/>
        <v>AQ_PEAU_VerneuilPresAct</v>
      </c>
      <c r="J310" s="219" t="s">
        <v>3318</v>
      </c>
      <c r="K310" s="209"/>
      <c r="L310" s="215"/>
      <c r="M310" s="209"/>
      <c r="N310" s="215"/>
      <c r="O310" s="209"/>
      <c r="P310" s="215"/>
      <c r="Q310" s="209"/>
      <c r="R310" s="215"/>
      <c r="S310" s="209"/>
      <c r="T310" s="215"/>
      <c r="U310" s="209"/>
      <c r="V310" s="215"/>
      <c r="W310" s="209" t="s">
        <v>4657</v>
      </c>
      <c r="X310" s="235"/>
      <c r="Y310" s="235"/>
      <c r="Z310" s="235"/>
      <c r="AA310" s="235"/>
      <c r="AB310" s="235"/>
      <c r="AC310" s="235"/>
      <c r="AD310" s="235"/>
      <c r="AE310" s="235"/>
      <c r="AF310" s="235"/>
      <c r="AG310" s="235"/>
      <c r="AH310" s="235"/>
      <c r="AI310" s="235"/>
      <c r="AJ310" s="235"/>
      <c r="AK310" s="235"/>
      <c r="AL310" s="235"/>
      <c r="AM310" s="235"/>
      <c r="AN310" s="235"/>
      <c r="AO310" s="235"/>
      <c r="AP310" s="235"/>
      <c r="AQ310" s="235"/>
      <c r="AR310" s="235"/>
      <c r="AS310" s="235"/>
      <c r="AT310" s="235"/>
    </row>
    <row r="311" spans="1:46" ht="22.5">
      <c r="A311" s="248"/>
      <c r="B311" s="243"/>
      <c r="C311" s="461" t="str">
        <f>IF($C$295="x","x","")</f>
        <v/>
      </c>
      <c r="D311" s="461" t="str">
        <f>IF($D$295="x","x","")</f>
        <v/>
      </c>
      <c r="E311" s="166" t="s">
        <v>5094</v>
      </c>
      <c r="F311" s="260" t="s">
        <v>4993</v>
      </c>
      <c r="G311" s="251" t="s">
        <v>4994</v>
      </c>
      <c r="H311" s="252"/>
      <c r="I311" s="251" t="str">
        <f>IF(G311&lt;&gt;"",IF(H311&lt;&gt;"",G311&amp;" ; "&amp;IFERROR(IF(SEARCH(" ; ",G311)&gt;0,SUBSTITUTE(G311," ; ","_N ; ")&amp;"_N"),IFERROR(IF(SEARCH(" ;",G311)&gt;0,SUBSTITUTE(G311," ;","_N  ; ")&amp;"_N"),IFERROR(IF(SEARCH(";",G311)&gt;0,SUBSTITUTE(G311,";","_N  ; ")&amp;"_N"),G311&amp;"_N"))),G311),"")</f>
        <v>AQ_PEAU_VerneuilJuge</v>
      </c>
      <c r="J311" s="219" t="s">
        <v>3318</v>
      </c>
      <c r="K311" s="209"/>
      <c r="L311" s="215"/>
      <c r="M311" s="209"/>
      <c r="N311" s="215"/>
      <c r="O311" s="209"/>
      <c r="P311" s="215"/>
      <c r="Q311" s="209"/>
      <c r="R311" s="215"/>
      <c r="S311" s="209"/>
      <c r="T311" s="215"/>
      <c r="U311" s="209"/>
      <c r="V311" s="215"/>
      <c r="W311" s="209" t="s">
        <v>4657</v>
      </c>
      <c r="X311" s="235"/>
      <c r="Y311" s="235"/>
      <c r="Z311" s="235"/>
      <c r="AA311" s="235"/>
      <c r="AB311" s="235"/>
      <c r="AC311" s="235"/>
      <c r="AD311" s="235"/>
      <c r="AE311" s="235"/>
      <c r="AF311" s="235"/>
      <c r="AG311" s="235"/>
      <c r="AH311" s="235"/>
      <c r="AI311" s="235"/>
      <c r="AJ311" s="235"/>
      <c r="AK311" s="235"/>
      <c r="AL311" s="235"/>
      <c r="AM311" s="235"/>
      <c r="AN311" s="235"/>
      <c r="AO311" s="235"/>
      <c r="AP311" s="235"/>
      <c r="AQ311" s="235"/>
      <c r="AR311" s="235"/>
      <c r="AS311" s="235"/>
      <c r="AT311" s="235"/>
    </row>
    <row r="312" spans="1:46" ht="22.5">
      <c r="A312" s="248"/>
      <c r="B312" s="243"/>
      <c r="C312" s="463" t="str">
        <f>IF($C$295="x","x","")</f>
        <v/>
      </c>
      <c r="D312" s="463" t="str">
        <f>IF($D$295="x","x","")</f>
        <v/>
      </c>
      <c r="E312" s="166" t="s">
        <v>4718</v>
      </c>
      <c r="F312" s="260" t="s">
        <v>4721</v>
      </c>
      <c r="G312" s="251" t="s">
        <v>4724</v>
      </c>
      <c r="H312" s="252"/>
      <c r="I312" s="251" t="str">
        <f t="shared" ref="I312:I313" si="50">IF(G312&lt;&gt;"",IF(H312&lt;&gt;"",G312&amp;" ; "&amp;IFERROR(IF(SEARCH(" ; ",G312)&gt;0,SUBSTITUTE(G312," ; ","_N ; ")&amp;"_N"),IFERROR(IF(SEARCH(" ;",G312)&gt;0,SUBSTITUTE(G312," ;","_N  ; ")&amp;"_N"),IFERROR(IF(SEARCH(";",G312)&gt;0,SUBSTITUTE(G312,";","_N  ; ")&amp;"_N"),G312&amp;"_N"))),G312),"")</f>
        <v>AQ_PEAU_VerneuilConseq</v>
      </c>
      <c r="J312" s="219" t="s">
        <v>3318</v>
      </c>
      <c r="K312" s="209"/>
      <c r="L312" s="215"/>
      <c r="M312" s="209"/>
      <c r="N312" s="215"/>
      <c r="O312" s="209"/>
      <c r="P312" s="215"/>
      <c r="Q312" s="209"/>
      <c r="R312" s="215"/>
      <c r="S312" s="209"/>
      <c r="T312" s="215"/>
      <c r="U312" s="209"/>
      <c r="V312" s="215"/>
      <c r="W312" s="209" t="s">
        <v>4657</v>
      </c>
      <c r="X312" s="235"/>
      <c r="Y312" s="235"/>
      <c r="Z312" s="235"/>
      <c r="AA312" s="235"/>
      <c r="AB312" s="235"/>
      <c r="AC312" s="235"/>
      <c r="AD312" s="235"/>
      <c r="AE312" s="235"/>
      <c r="AF312" s="235"/>
      <c r="AG312" s="235"/>
      <c r="AH312" s="235"/>
      <c r="AI312" s="235"/>
      <c r="AJ312" s="235"/>
      <c r="AK312" s="235"/>
      <c r="AL312" s="235"/>
      <c r="AM312" s="235"/>
      <c r="AN312" s="235"/>
      <c r="AO312" s="235"/>
      <c r="AP312" s="235"/>
      <c r="AQ312" s="235"/>
      <c r="AR312" s="235"/>
      <c r="AS312" s="235"/>
      <c r="AT312" s="235"/>
    </row>
    <row r="313" spans="1:46" ht="25.9" customHeight="1">
      <c r="A313" s="248"/>
      <c r="B313" s="243"/>
      <c r="C313" s="463" t="str">
        <f>IF($C$295="x","x","")</f>
        <v/>
      </c>
      <c r="D313" s="463" t="str">
        <f>IF($D$295="x","x","")</f>
        <v/>
      </c>
      <c r="E313" s="166" t="s">
        <v>4719</v>
      </c>
      <c r="F313" s="260" t="s">
        <v>4722</v>
      </c>
      <c r="G313" s="251" t="s">
        <v>4725</v>
      </c>
      <c r="H313" s="252"/>
      <c r="I313" s="251" t="str">
        <f t="shared" si="50"/>
        <v>AQ_PEAU_VerneuilStress</v>
      </c>
      <c r="J313" s="219" t="s">
        <v>3318</v>
      </c>
      <c r="K313" s="209"/>
      <c r="L313" s="215"/>
      <c r="M313" s="209"/>
      <c r="N313" s="215"/>
      <c r="O313" s="209"/>
      <c r="P313" s="215"/>
      <c r="Q313" s="209"/>
      <c r="R313" s="215"/>
      <c r="S313" s="209"/>
      <c r="T313" s="215"/>
      <c r="U313" s="209"/>
      <c r="V313" s="215"/>
      <c r="W313" s="209" t="s">
        <v>4657</v>
      </c>
      <c r="X313" s="235"/>
      <c r="Y313" s="235"/>
      <c r="Z313" s="235"/>
      <c r="AA313" s="235"/>
      <c r="AB313" s="235"/>
      <c r="AC313" s="235"/>
      <c r="AD313" s="235"/>
      <c r="AE313" s="235"/>
      <c r="AF313" s="235"/>
      <c r="AG313" s="235"/>
      <c r="AH313" s="235"/>
      <c r="AI313" s="235"/>
      <c r="AJ313" s="235"/>
      <c r="AK313" s="235"/>
      <c r="AL313" s="235"/>
      <c r="AM313" s="235"/>
      <c r="AN313" s="235"/>
      <c r="AO313" s="235"/>
      <c r="AP313" s="235"/>
      <c r="AQ313" s="235"/>
      <c r="AR313" s="235"/>
      <c r="AS313" s="235"/>
      <c r="AT313" s="235"/>
    </row>
    <row r="314" spans="1:46" ht="22.5">
      <c r="A314" s="248" t="s">
        <v>1505</v>
      </c>
      <c r="B314" s="243" t="str">
        <f>IF(ISERROR(VLOOKUP(A314,TABLES!$A$2:$B$10,2,0)),"",VLOOKUP(A314,TABLES!$A$2:$B$10,2,0))</f>
        <v>■</v>
      </c>
      <c r="C314" s="461"/>
      <c r="D314" s="461"/>
      <c r="E314" s="165" t="s">
        <v>4953</v>
      </c>
      <c r="F314" s="178" t="s">
        <v>4954</v>
      </c>
      <c r="G314" s="251" t="s">
        <v>4956</v>
      </c>
      <c r="H314" s="252" t="s">
        <v>222</v>
      </c>
      <c r="I314" s="251" t="str">
        <f>IF(G314&lt;&gt;"",IF(H314&lt;&gt;"",G314&amp;" ; "&amp;IFERROR(IF(SEARCH(" ; ",G314)&gt;0,SUBSTITUTE(G314," ; ","_N ; ")&amp;"_N"),IFERROR(IF(SEARCH(" ;",G314)&gt;0,SUBSTITUTE(G314," ;","_N  ; ")&amp;"_N"),IFERROR(IF(SEARCH(";",G314)&gt;0,SUBSTITUTE(G314,";","_N  ; ")&amp;"_N"),G314&amp;"_N"))),G314),"")</f>
        <v>AQ_PEAU_Pelade ; AQ_PEAU_Pelade_N</v>
      </c>
      <c r="J314" s="219" t="s">
        <v>3318</v>
      </c>
      <c r="K314" s="209"/>
      <c r="L314" s="215"/>
      <c r="M314" s="209"/>
      <c r="N314" s="215"/>
      <c r="O314" s="209"/>
      <c r="P314" s="215"/>
      <c r="Q314" s="209"/>
      <c r="R314" s="215">
        <v>23</v>
      </c>
      <c r="S314" s="209"/>
      <c r="T314" s="215"/>
      <c r="U314" s="209"/>
      <c r="V314" s="215"/>
      <c r="W314" s="209"/>
      <c r="X314" s="235"/>
      <c r="Y314" s="235"/>
      <c r="Z314" s="235"/>
      <c r="AA314" s="235"/>
      <c r="AB314" s="235"/>
      <c r="AC314" s="235"/>
      <c r="AD314" s="235"/>
      <c r="AE314" s="235"/>
      <c r="AF314" s="235"/>
      <c r="AG314" s="235"/>
      <c r="AH314" s="235"/>
      <c r="AI314" s="235"/>
      <c r="AJ314" s="235"/>
      <c r="AK314" s="235"/>
      <c r="AL314" s="235"/>
      <c r="AM314" s="235"/>
      <c r="AN314" s="235"/>
      <c r="AO314" s="235"/>
      <c r="AP314" s="235"/>
      <c r="AQ314" s="235"/>
      <c r="AR314" s="235"/>
      <c r="AS314" s="235"/>
      <c r="AT314" s="235"/>
    </row>
    <row r="315" spans="1:46">
      <c r="A315" s="248"/>
      <c r="B315" s="243"/>
      <c r="C315" s="244" t="str">
        <f>IF(COUNTIF(C316:C319,"x"),"x","")</f>
        <v/>
      </c>
      <c r="D315" s="244" t="str">
        <f>IF(COUNTIF(D316:D319,"x"),"x","")</f>
        <v/>
      </c>
      <c r="E315" s="177" t="s">
        <v>1170</v>
      </c>
      <c r="F315" s="178" t="s">
        <v>1171</v>
      </c>
      <c r="G315" s="251"/>
      <c r="H315" s="252"/>
      <c r="I315" s="251"/>
      <c r="J315" s="219"/>
      <c r="K315" s="209"/>
      <c r="L315" s="215"/>
      <c r="M315" s="209"/>
      <c r="N315" s="215"/>
      <c r="O315" s="209"/>
      <c r="P315" s="215"/>
      <c r="Q315" s="209"/>
      <c r="R315" s="215"/>
      <c r="S315" s="209"/>
      <c r="T315" s="215"/>
      <c r="U315" s="209"/>
      <c r="V315" s="215"/>
      <c r="W315" s="209"/>
      <c r="X315" s="235"/>
      <c r="Y315" s="235"/>
      <c r="Z315" s="235"/>
      <c r="AA315" s="235"/>
      <c r="AB315" s="235"/>
      <c r="AC315" s="235"/>
      <c r="AD315" s="235"/>
      <c r="AE315" s="235"/>
      <c r="AF315" s="235"/>
      <c r="AG315" s="235"/>
      <c r="AH315" s="235"/>
      <c r="AI315" s="235"/>
      <c r="AJ315" s="235"/>
      <c r="AK315" s="235"/>
      <c r="AL315" s="235"/>
      <c r="AM315" s="235"/>
      <c r="AN315" s="235"/>
      <c r="AO315" s="235"/>
      <c r="AP315" s="235"/>
      <c r="AQ315" s="235"/>
      <c r="AR315" s="235"/>
      <c r="AS315" s="235"/>
      <c r="AT315" s="235"/>
    </row>
    <row r="316" spans="1:46" ht="22.5">
      <c r="A316" s="248" t="s">
        <v>1504</v>
      </c>
      <c r="B316" s="243" t="str">
        <f>IF(ISERROR(VLOOKUP(A316,TABLES!$A$2:$B$10,2,0)),"",VLOOKUP(A316,TABLES!$A$2:$B$10,2,0))</f>
        <v>□</v>
      </c>
      <c r="C316" s="463" t="str">
        <f>IF($C$314="x","x","")</f>
        <v/>
      </c>
      <c r="D316" s="463" t="str">
        <f>IF($D$314="x","x","")</f>
        <v/>
      </c>
      <c r="E316" s="166" t="s">
        <v>1262</v>
      </c>
      <c r="F316" s="260" t="s">
        <v>4707</v>
      </c>
      <c r="G316" s="251" t="s">
        <v>639</v>
      </c>
      <c r="H316" s="252" t="s">
        <v>222</v>
      </c>
      <c r="I316" s="251" t="str">
        <f>IF(G316&lt;&gt;"",IF(H316&lt;&gt;"",G316&amp;" ; "&amp;IFERROR(IF(SEARCH(" ; ",G316)&gt;0,SUBSTITUTE(G316," ; ","_N ; ")&amp;"_N"),IFERROR(IF(SEARCH(" ;",G316)&gt;0,SUBSTITUTE(G316," ;","_N  ; ")&amp;"_N"),IFERROR(IF(SEARCH(";",G316)&gt;0,SUBSTITUTE(G316,";","_N  ; ")&amp;"_N"),G316&amp;"_N"))),G316),"")</f>
        <v>AQ_PEAU_PeladeDiag ; AQ_PEAU_PeladeDiag_N</v>
      </c>
      <c r="J316" s="219" t="s">
        <v>3318</v>
      </c>
      <c r="K316" s="209"/>
      <c r="L316" s="215"/>
      <c r="M316" s="209"/>
      <c r="N316" s="215"/>
      <c r="O316" s="209"/>
      <c r="P316" s="215"/>
      <c r="Q316" s="209"/>
      <c r="R316" s="215">
        <v>23</v>
      </c>
      <c r="S316" s="209"/>
      <c r="T316" s="215"/>
      <c r="U316" s="209"/>
      <c r="V316" s="215"/>
      <c r="W316" s="209"/>
      <c r="X316" s="235"/>
      <c r="Y316" s="235"/>
      <c r="Z316" s="235"/>
      <c r="AA316" s="235"/>
      <c r="AB316" s="235"/>
      <c r="AC316" s="235"/>
      <c r="AD316" s="235"/>
      <c r="AE316" s="235"/>
      <c r="AF316" s="235"/>
      <c r="AG316" s="235"/>
      <c r="AH316" s="235"/>
      <c r="AI316" s="235"/>
      <c r="AJ316" s="235"/>
      <c r="AK316" s="235"/>
      <c r="AL316" s="235"/>
      <c r="AM316" s="235"/>
      <c r="AN316" s="235"/>
      <c r="AO316" s="235"/>
      <c r="AP316" s="235"/>
      <c r="AQ316" s="235"/>
      <c r="AR316" s="235"/>
      <c r="AS316" s="235"/>
      <c r="AT316" s="235"/>
    </row>
    <row r="317" spans="1:46" ht="22.5">
      <c r="A317" s="248" t="s">
        <v>1504</v>
      </c>
      <c r="B317" s="243" t="str">
        <f>IF(ISERROR(VLOOKUP(A317,TABLES!$A$2:$B$10,2,0)),"",VLOOKUP(A317,TABLES!$A$2:$B$10,2,0))</f>
        <v>□</v>
      </c>
      <c r="C317" s="463" t="str">
        <f>IF($C$314="x","x","")</f>
        <v/>
      </c>
      <c r="D317" s="463" t="str">
        <f>IF($D$314="x","x","")</f>
        <v/>
      </c>
      <c r="E317" s="166" t="s">
        <v>4957</v>
      </c>
      <c r="F317" s="260" t="s">
        <v>4958</v>
      </c>
      <c r="G317" s="272" t="s">
        <v>5123</v>
      </c>
      <c r="H317" s="578" t="s">
        <v>222</v>
      </c>
      <c r="I317" s="272" t="s">
        <v>5124</v>
      </c>
      <c r="J317" s="219" t="s">
        <v>3318</v>
      </c>
      <c r="K317" s="209"/>
      <c r="L317" s="215"/>
      <c r="M317" s="209"/>
      <c r="N317" s="215"/>
      <c r="O317" s="209"/>
      <c r="P317" s="215"/>
      <c r="Q317" s="209"/>
      <c r="R317" s="215">
        <v>23</v>
      </c>
      <c r="S317" s="209"/>
      <c r="T317" s="215"/>
      <c r="U317" s="209"/>
      <c r="V317" s="215"/>
      <c r="W317" s="209" t="s">
        <v>4657</v>
      </c>
      <c r="X317" s="235"/>
      <c r="Y317" s="235"/>
      <c r="Z317" s="235"/>
      <c r="AA317" s="235"/>
      <c r="AB317" s="235"/>
      <c r="AC317" s="235"/>
      <c r="AD317" s="235"/>
      <c r="AE317" s="235"/>
      <c r="AF317" s="235"/>
      <c r="AG317" s="235"/>
      <c r="AH317" s="235"/>
      <c r="AI317" s="235"/>
      <c r="AJ317" s="235"/>
      <c r="AK317" s="235"/>
      <c r="AL317" s="235"/>
      <c r="AM317" s="235"/>
      <c r="AN317" s="235"/>
      <c r="AO317" s="235"/>
      <c r="AP317" s="235"/>
      <c r="AQ317" s="235"/>
      <c r="AR317" s="235"/>
      <c r="AS317" s="235"/>
      <c r="AT317" s="235"/>
    </row>
    <row r="318" spans="1:46">
      <c r="A318" s="248" t="s">
        <v>1504</v>
      </c>
      <c r="B318" s="243" t="str">
        <f>IF(ISERROR(VLOOKUP(A318,TABLES!$A$2:$B$10,2,0)),"",VLOOKUP(A318,TABLES!$A$2:$B$10,2,0))</f>
        <v>□</v>
      </c>
      <c r="C318" s="463" t="str">
        <f>IF($C$314="x","x","")</f>
        <v/>
      </c>
      <c r="D318" s="463" t="str">
        <f>IF($D$314="x","x","")</f>
        <v/>
      </c>
      <c r="E318" s="576" t="s">
        <v>4959</v>
      </c>
      <c r="F318" s="260" t="s">
        <v>4960</v>
      </c>
      <c r="G318" s="272" t="s">
        <v>5128</v>
      </c>
      <c r="H318" s="578" t="s">
        <v>222</v>
      </c>
      <c r="I318" s="272" t="s">
        <v>5129</v>
      </c>
      <c r="J318" s="219" t="s">
        <v>3318</v>
      </c>
      <c r="K318" s="209"/>
      <c r="L318" s="215"/>
      <c r="M318" s="209"/>
      <c r="N318" s="215"/>
      <c r="O318" s="209"/>
      <c r="P318" s="215"/>
      <c r="Q318" s="209"/>
      <c r="R318" s="215">
        <v>23</v>
      </c>
      <c r="S318" s="209"/>
      <c r="T318" s="215"/>
      <c r="U318" s="209"/>
      <c r="V318" s="215"/>
      <c r="W318" s="209"/>
      <c r="X318" s="235"/>
      <c r="Y318" s="235"/>
      <c r="Z318" s="235"/>
      <c r="AA318" s="235"/>
      <c r="AB318" s="235"/>
      <c r="AC318" s="235"/>
      <c r="AD318" s="235"/>
      <c r="AE318" s="235"/>
      <c r="AF318" s="235"/>
      <c r="AG318" s="235"/>
      <c r="AH318" s="235"/>
      <c r="AI318" s="235"/>
      <c r="AJ318" s="235"/>
      <c r="AK318" s="235"/>
      <c r="AL318" s="235"/>
      <c r="AM318" s="235"/>
      <c r="AN318" s="235"/>
      <c r="AO318" s="235"/>
      <c r="AP318" s="235"/>
      <c r="AQ318" s="235"/>
      <c r="AR318" s="235"/>
      <c r="AS318" s="235"/>
      <c r="AT318" s="235"/>
    </row>
    <row r="319" spans="1:46" ht="22.5">
      <c r="A319" s="248"/>
      <c r="B319" s="243"/>
      <c r="C319" s="463" t="str">
        <f>IF($C$314="x","x","")</f>
        <v/>
      </c>
      <c r="D319" s="463" t="str">
        <f>IF($D$314="x","x","")</f>
        <v/>
      </c>
      <c r="E319" s="166" t="s">
        <v>1263</v>
      </c>
      <c r="F319" s="260" t="s">
        <v>4686</v>
      </c>
      <c r="G319" s="251" t="s">
        <v>3317</v>
      </c>
      <c r="H319" s="252" t="s">
        <v>222</v>
      </c>
      <c r="I319" s="251" t="str">
        <f>IF(G319&lt;&gt;"",IF(H319&lt;&gt;"",G319&amp;" ; "&amp;IFERROR(IF(SEARCH(" ; ",G319)&gt;0,SUBSTITUTE(G319," ; ","_N ; ")&amp;"_N"),IFERROR(IF(SEARCH(" ;",G319)&gt;0,SUBSTITUTE(G319," ;","_N  ; ")&amp;"_N"),IFERROR(IF(SEARCH(";",G319)&gt;0,SUBSTITUTE(G319,";","_N  ; ")&amp;"_N"),G319&amp;"_N"))),G319),"")</f>
        <v>AQ_PEAU_PeladeSevere ; AQ_PEAU_PeladeSevere_N</v>
      </c>
      <c r="J319" s="219" t="s">
        <v>3318</v>
      </c>
      <c r="K319" s="209"/>
      <c r="L319" s="215"/>
      <c r="M319" s="209"/>
      <c r="N319" s="215"/>
      <c r="O319" s="209"/>
      <c r="P319" s="215"/>
      <c r="Q319" s="209"/>
      <c r="R319" s="215">
        <v>23</v>
      </c>
      <c r="S319" s="209"/>
      <c r="T319" s="215"/>
      <c r="U319" s="209"/>
      <c r="V319" s="215"/>
      <c r="W319" s="209"/>
      <c r="X319" s="235"/>
      <c r="Y319" s="235"/>
      <c r="Z319" s="235"/>
      <c r="AA319" s="235"/>
      <c r="AB319" s="235"/>
      <c r="AC319" s="235"/>
      <c r="AD319" s="235"/>
      <c r="AE319" s="235"/>
      <c r="AF319" s="235"/>
      <c r="AG319" s="235"/>
      <c r="AH319" s="235"/>
      <c r="AI319" s="235"/>
      <c r="AJ319" s="235"/>
      <c r="AK319" s="235"/>
      <c r="AL319" s="235"/>
      <c r="AM319" s="235"/>
      <c r="AN319" s="235"/>
      <c r="AO319" s="235"/>
      <c r="AP319" s="235"/>
      <c r="AQ319" s="235"/>
      <c r="AR319" s="235"/>
      <c r="AS319" s="235"/>
      <c r="AT319" s="235"/>
    </row>
    <row r="320" spans="1:46" ht="22.5">
      <c r="A320" s="248"/>
      <c r="B320" s="243"/>
      <c r="C320" s="461"/>
      <c r="D320" s="461"/>
      <c r="E320" s="165" t="s">
        <v>4952</v>
      </c>
      <c r="F320" s="260" t="s">
        <v>5045</v>
      </c>
      <c r="G320" s="251" t="s">
        <v>4955</v>
      </c>
      <c r="H320" s="252"/>
      <c r="I320" s="251" t="str">
        <f>IF(G320&lt;&gt;"",IF(H320&lt;&gt;"",G320&amp;" ; "&amp;IFERROR(IF(SEARCH(" ; ",G320)&gt;0,SUBSTITUTE(G320," ; ","_N ; ")&amp;"_N"),IFERROR(IF(SEARCH(" ;",G320)&gt;0,SUBSTITUTE(G320," ;","_N  ; ")&amp;"_N"),IFERROR(IF(SEARCH(";",G320)&gt;0,SUBSTITUTE(G320,";","_N  ; ")&amp;"_N"),G320&amp;"_N"))),G320),"")</f>
        <v>AQ_PEAU_Pelad</v>
      </c>
      <c r="J320" s="219" t="s">
        <v>3318</v>
      </c>
      <c r="K320" s="209"/>
      <c r="L320" s="215"/>
      <c r="M320" s="209"/>
      <c r="N320" s="215"/>
      <c r="O320" s="209"/>
      <c r="P320" s="215"/>
      <c r="Q320" s="209"/>
      <c r="R320" s="215"/>
      <c r="S320" s="209"/>
      <c r="T320" s="215"/>
      <c r="U320" s="209"/>
      <c r="V320" s="215"/>
      <c r="W320" s="209" t="s">
        <v>4657</v>
      </c>
      <c r="X320" s="235"/>
      <c r="Y320" s="235"/>
      <c r="Z320" s="235"/>
      <c r="AA320" s="235"/>
      <c r="AB320" s="235"/>
      <c r="AC320" s="235"/>
      <c r="AD320" s="235"/>
      <c r="AE320" s="235"/>
      <c r="AF320" s="235"/>
      <c r="AG320" s="235"/>
      <c r="AH320" s="235"/>
      <c r="AI320" s="235"/>
      <c r="AJ320" s="235"/>
      <c r="AK320" s="235"/>
      <c r="AL320" s="235"/>
      <c r="AM320" s="235"/>
      <c r="AN320" s="235"/>
      <c r="AO320" s="235"/>
      <c r="AP320" s="235"/>
      <c r="AQ320" s="235"/>
      <c r="AR320" s="235"/>
      <c r="AS320" s="235"/>
      <c r="AT320" s="235"/>
    </row>
    <row r="321" spans="1:46">
      <c r="A321" s="231" t="s">
        <v>1508</v>
      </c>
      <c r="B321" s="243" t="str">
        <f>IF(ISERROR(VLOOKUP(A321,TABLES!$A$2:$B$10,2,0)),"",VLOOKUP(A321,TABLES!$A$2:$B$10,2,0))</f>
        <v>□</v>
      </c>
      <c r="C321" s="244" t="str">
        <f>IF(COUNTIF(C322:C334,"x"),"x","")</f>
        <v/>
      </c>
      <c r="D321" s="244" t="str">
        <f>IF(COUNTIF(D322:D334,"x"),"x","")</f>
        <v/>
      </c>
      <c r="E321" s="177" t="s">
        <v>1170</v>
      </c>
      <c r="F321" s="178" t="s">
        <v>1171</v>
      </c>
      <c r="G321" s="251"/>
      <c r="H321" s="252"/>
      <c r="I321" s="251"/>
      <c r="J321" s="219" t="s">
        <v>3318</v>
      </c>
      <c r="K321" s="209"/>
      <c r="L321" s="210"/>
      <c r="M321" s="209"/>
      <c r="N321" s="210"/>
      <c r="O321" s="209"/>
      <c r="P321" s="210"/>
      <c r="Q321" s="209"/>
      <c r="R321" s="210"/>
      <c r="S321" s="209"/>
      <c r="T321" s="210"/>
      <c r="U321" s="209"/>
      <c r="V321" s="210"/>
      <c r="W321" s="209" t="s">
        <v>4657</v>
      </c>
      <c r="X321" s="235"/>
      <c r="Y321" s="235"/>
      <c r="Z321" s="235"/>
      <c r="AA321" s="235"/>
      <c r="AB321" s="235"/>
      <c r="AC321" s="235"/>
      <c r="AD321" s="235"/>
      <c r="AE321" s="235"/>
      <c r="AF321" s="235"/>
      <c r="AG321" s="235"/>
      <c r="AH321" s="235"/>
      <c r="AI321" s="235"/>
      <c r="AJ321" s="235"/>
      <c r="AK321" s="235"/>
      <c r="AL321" s="235"/>
      <c r="AM321" s="235"/>
      <c r="AN321" s="235"/>
      <c r="AO321" s="235"/>
      <c r="AP321" s="235"/>
      <c r="AQ321" s="235"/>
      <c r="AR321" s="235"/>
      <c r="AS321" s="235"/>
      <c r="AT321" s="235"/>
    </row>
    <row r="322" spans="1:46" ht="22.5">
      <c r="A322" s="248"/>
      <c r="B322" s="243"/>
      <c r="C322" s="463" t="str">
        <f t="shared" ref="C322:C334" si="51">IF($C$320="x","x","")</f>
        <v/>
      </c>
      <c r="D322" s="463" t="str">
        <f t="shared" ref="D322:D334" si="52">IF($D$320="x","x","")</f>
        <v/>
      </c>
      <c r="E322" s="166" t="s">
        <v>4685</v>
      </c>
      <c r="F322" s="260" t="s">
        <v>4686</v>
      </c>
      <c r="G322" s="251" t="s">
        <v>4687</v>
      </c>
      <c r="H322" s="252"/>
      <c r="I322" s="251" t="str">
        <f t="shared" ref="I322:I338" si="53">IF(G322&lt;&gt;"",IF(H322&lt;&gt;"",G322&amp;" ; "&amp;IFERROR(IF(SEARCH(" ; ",G322)&gt;0,SUBSTITUTE(G322," ; ","_N ; ")&amp;"_N"),IFERROR(IF(SEARCH(" ;",G322)&gt;0,SUBSTITUTE(G322," ;","_N  ; ")&amp;"_N"),IFERROR(IF(SEARCH(";",G322)&gt;0,SUBSTITUTE(G322,";","_N  ; ")&amp;"_N"),G322&amp;"_N"))),G322),"")</f>
        <v>AQ_PEAU_PeladJuge</v>
      </c>
      <c r="J322" s="219" t="s">
        <v>3318</v>
      </c>
      <c r="K322" s="209"/>
      <c r="L322" s="215"/>
      <c r="M322" s="209"/>
      <c r="N322" s="215"/>
      <c r="O322" s="209"/>
      <c r="P322" s="215"/>
      <c r="Q322" s="209"/>
      <c r="R322" s="215"/>
      <c r="S322" s="209"/>
      <c r="T322" s="215"/>
      <c r="U322" s="209"/>
      <c r="V322" s="215"/>
      <c r="W322" s="209" t="s">
        <v>4657</v>
      </c>
      <c r="X322" s="235"/>
      <c r="Y322" s="235"/>
      <c r="Z322" s="235"/>
      <c r="AA322" s="235"/>
      <c r="AB322" s="235"/>
      <c r="AC322" s="235"/>
      <c r="AD322" s="235"/>
      <c r="AE322" s="235"/>
      <c r="AF322" s="235"/>
      <c r="AG322" s="235"/>
      <c r="AH322" s="235"/>
      <c r="AI322" s="235"/>
      <c r="AJ322" s="235"/>
      <c r="AK322" s="235"/>
      <c r="AL322" s="235"/>
      <c r="AM322" s="235"/>
      <c r="AN322" s="235"/>
      <c r="AO322" s="235"/>
      <c r="AP322" s="235"/>
      <c r="AQ322" s="235"/>
      <c r="AR322" s="235"/>
      <c r="AS322" s="235"/>
      <c r="AT322" s="235"/>
    </row>
    <row r="323" spans="1:46" ht="22.5">
      <c r="A323" s="248"/>
      <c r="B323" s="243"/>
      <c r="C323" s="463" t="str">
        <f t="shared" si="51"/>
        <v/>
      </c>
      <c r="D323" s="463" t="str">
        <f t="shared" si="52"/>
        <v/>
      </c>
      <c r="E323" s="166" t="s">
        <v>5095</v>
      </c>
      <c r="F323" s="260" t="s">
        <v>5096</v>
      </c>
      <c r="G323" s="251" t="s">
        <v>5097</v>
      </c>
      <c r="H323" s="252"/>
      <c r="I323" s="251" t="str">
        <f t="shared" si="53"/>
        <v>AQ_PEAU_PeladDiag</v>
      </c>
      <c r="J323" s="219" t="s">
        <v>3318</v>
      </c>
      <c r="K323" s="209"/>
      <c r="L323" s="215"/>
      <c r="M323" s="209"/>
      <c r="N323" s="215"/>
      <c r="O323" s="209"/>
      <c r="P323" s="215"/>
      <c r="Q323" s="209"/>
      <c r="R323" s="215"/>
      <c r="S323" s="209"/>
      <c r="T323" s="215"/>
      <c r="U323" s="209"/>
      <c r="V323" s="215"/>
      <c r="W323" s="209" t="s">
        <v>4657</v>
      </c>
      <c r="X323" s="235"/>
      <c r="Y323" s="235"/>
      <c r="Z323" s="235"/>
      <c r="AA323" s="235"/>
      <c r="AB323" s="235"/>
      <c r="AC323" s="235"/>
      <c r="AD323" s="235"/>
      <c r="AE323" s="235"/>
      <c r="AF323" s="235"/>
      <c r="AG323" s="235"/>
      <c r="AH323" s="235"/>
      <c r="AI323" s="235"/>
      <c r="AJ323" s="235"/>
      <c r="AK323" s="235"/>
      <c r="AL323" s="235"/>
      <c r="AM323" s="235"/>
      <c r="AN323" s="235"/>
      <c r="AO323" s="235"/>
      <c r="AP323" s="235"/>
      <c r="AQ323" s="235"/>
      <c r="AR323" s="235"/>
      <c r="AS323" s="235"/>
      <c r="AT323" s="235"/>
    </row>
    <row r="324" spans="1:46" ht="38.450000000000003" customHeight="1">
      <c r="A324" s="248"/>
      <c r="B324" s="243"/>
      <c r="C324" s="463" t="str">
        <f t="shared" si="51"/>
        <v/>
      </c>
      <c r="D324" s="463" t="str">
        <f t="shared" si="52"/>
        <v/>
      </c>
      <c r="E324" s="166" t="s">
        <v>5068</v>
      </c>
      <c r="F324" s="260" t="s">
        <v>5098</v>
      </c>
      <c r="G324" s="251" t="s">
        <v>5099</v>
      </c>
      <c r="H324" s="252"/>
      <c r="I324" s="251" t="str">
        <f t="shared" ref="I324" si="54">IF(G324&lt;&gt;"",IF(H324&lt;&gt;"",G324&amp;" ; "&amp;IFERROR(IF(SEARCH(" ; ",G324)&gt;0,SUBSTITUTE(G324," ; ","_N ; ")&amp;"_N"),IFERROR(IF(SEARCH(" ;",G324)&gt;0,SUBSTITUTE(G324," ;","_N  ; ")&amp;"_N"),IFERROR(IF(SEARCH(";",G324)&gt;0,SUBSTITUTE(G324,";","_N  ; ")&amp;"_N"),G324&amp;"_N"))),G324),"")</f>
        <v>AQ_PEAU_PeladDiagQui</v>
      </c>
      <c r="J324" s="219" t="s">
        <v>3318</v>
      </c>
      <c r="K324" s="209"/>
      <c r="L324" s="215"/>
      <c r="M324" s="209"/>
      <c r="N324" s="215"/>
      <c r="O324" s="209"/>
      <c r="P324" s="215"/>
      <c r="Q324" s="209"/>
      <c r="R324" s="215"/>
      <c r="S324" s="209"/>
      <c r="T324" s="215"/>
      <c r="U324" s="209"/>
      <c r="V324" s="215"/>
      <c r="W324" s="209" t="s">
        <v>4657</v>
      </c>
      <c r="X324" s="235"/>
      <c r="Y324" s="235"/>
      <c r="Z324" s="235"/>
      <c r="AA324" s="235"/>
      <c r="AB324" s="235"/>
      <c r="AC324" s="235"/>
      <c r="AD324" s="235"/>
      <c r="AE324" s="235"/>
      <c r="AF324" s="235"/>
      <c r="AG324" s="235"/>
      <c r="AH324" s="235"/>
      <c r="AI324" s="235"/>
      <c r="AJ324" s="235"/>
      <c r="AK324" s="235"/>
      <c r="AL324" s="235"/>
      <c r="AM324" s="235"/>
      <c r="AN324" s="235"/>
      <c r="AO324" s="235"/>
      <c r="AP324" s="235"/>
      <c r="AQ324" s="235"/>
      <c r="AR324" s="235"/>
      <c r="AS324" s="235"/>
      <c r="AT324" s="235"/>
    </row>
    <row r="325" spans="1:46" ht="24.4" customHeight="1">
      <c r="A325" s="248"/>
      <c r="B325" s="243"/>
      <c r="C325" s="463" t="str">
        <f t="shared" si="51"/>
        <v/>
      </c>
      <c r="D325" s="463" t="str">
        <f t="shared" si="52"/>
        <v/>
      </c>
      <c r="E325" s="166" t="s">
        <v>4688</v>
      </c>
      <c r="F325" s="260" t="s">
        <v>4693</v>
      </c>
      <c r="G325" s="251"/>
      <c r="H325" s="252"/>
      <c r="I325" s="251" t="str">
        <f t="shared" si="53"/>
        <v/>
      </c>
      <c r="J325" s="219" t="s">
        <v>3318</v>
      </c>
      <c r="K325" s="209"/>
      <c r="L325" s="215"/>
      <c r="M325" s="209"/>
      <c r="N325" s="215"/>
      <c r="O325" s="209"/>
      <c r="P325" s="215"/>
      <c r="Q325" s="209"/>
      <c r="R325" s="215"/>
      <c r="S325" s="209"/>
      <c r="T325" s="215"/>
      <c r="U325" s="209"/>
      <c r="V325" s="215"/>
      <c r="W325" s="209" t="s">
        <v>4657</v>
      </c>
      <c r="X325" s="235"/>
      <c r="Y325" s="235"/>
      <c r="Z325" s="235"/>
      <c r="AA325" s="235"/>
      <c r="AB325" s="235"/>
      <c r="AC325" s="235"/>
      <c r="AD325" s="235"/>
      <c r="AE325" s="235"/>
      <c r="AF325" s="235"/>
      <c r="AG325" s="235"/>
      <c r="AH325" s="235"/>
      <c r="AI325" s="235"/>
      <c r="AJ325" s="235"/>
      <c r="AK325" s="235"/>
      <c r="AL325" s="235"/>
      <c r="AM325" s="235"/>
      <c r="AN325" s="235"/>
      <c r="AO325" s="235"/>
      <c r="AP325" s="235"/>
      <c r="AQ325" s="235"/>
      <c r="AR325" s="235"/>
      <c r="AS325" s="235"/>
      <c r="AT325" s="235"/>
    </row>
    <row r="326" spans="1:46">
      <c r="A326" s="248"/>
      <c r="B326" s="243"/>
      <c r="C326" s="463" t="str">
        <f t="shared" si="51"/>
        <v/>
      </c>
      <c r="D326" s="463" t="str">
        <f t="shared" si="52"/>
        <v/>
      </c>
      <c r="E326" s="166" t="s">
        <v>4601</v>
      </c>
      <c r="F326" s="260" t="s">
        <v>4694</v>
      </c>
      <c r="G326" s="251" t="s">
        <v>4695</v>
      </c>
      <c r="H326" s="252"/>
      <c r="I326" s="251" t="str">
        <f t="shared" si="53"/>
        <v>AQ_PEAU_PeladConsultTrait</v>
      </c>
      <c r="J326" s="219" t="s">
        <v>3318</v>
      </c>
      <c r="K326" s="209"/>
      <c r="L326" s="215"/>
      <c r="M326" s="209"/>
      <c r="N326" s="215"/>
      <c r="O326" s="209"/>
      <c r="P326" s="215"/>
      <c r="Q326" s="209"/>
      <c r="R326" s="215"/>
      <c r="S326" s="209"/>
      <c r="T326" s="215"/>
      <c r="U326" s="209"/>
      <c r="V326" s="215"/>
      <c r="W326" s="209" t="s">
        <v>4657</v>
      </c>
      <c r="X326" s="235"/>
      <c r="Y326" s="235"/>
      <c r="Z326" s="235"/>
      <c r="AA326" s="235"/>
      <c r="AB326" s="235"/>
      <c r="AC326" s="235"/>
      <c r="AD326" s="235"/>
      <c r="AE326" s="235"/>
      <c r="AF326" s="235"/>
      <c r="AG326" s="235"/>
      <c r="AH326" s="235"/>
      <c r="AI326" s="235"/>
      <c r="AJ326" s="235"/>
      <c r="AK326" s="235"/>
      <c r="AL326" s="235"/>
      <c r="AM326" s="235"/>
      <c r="AN326" s="235"/>
      <c r="AO326" s="235"/>
      <c r="AP326" s="235"/>
      <c r="AQ326" s="235"/>
      <c r="AR326" s="235"/>
      <c r="AS326" s="235"/>
      <c r="AT326" s="235"/>
    </row>
    <row r="327" spans="1:46">
      <c r="A327" s="248"/>
      <c r="B327" s="243"/>
      <c r="C327" s="463" t="str">
        <f t="shared" si="51"/>
        <v/>
      </c>
      <c r="D327" s="463" t="str">
        <f t="shared" si="52"/>
        <v/>
      </c>
      <c r="E327" s="166" t="s">
        <v>4602</v>
      </c>
      <c r="F327" s="260" t="s">
        <v>4607</v>
      </c>
      <c r="G327" s="251" t="s">
        <v>4696</v>
      </c>
      <c r="H327" s="252"/>
      <c r="I327" s="251" t="str">
        <f t="shared" si="53"/>
        <v>AQ_PEAU_PeladConsultPrive</v>
      </c>
      <c r="J327" s="219" t="s">
        <v>3318</v>
      </c>
      <c r="K327" s="209"/>
      <c r="L327" s="215"/>
      <c r="M327" s="209"/>
      <c r="N327" s="215"/>
      <c r="O327" s="209"/>
      <c r="P327" s="215"/>
      <c r="Q327" s="209"/>
      <c r="R327" s="215"/>
      <c r="S327" s="209"/>
      <c r="T327" s="215"/>
      <c r="U327" s="209"/>
      <c r="V327" s="215"/>
      <c r="W327" s="209" t="s">
        <v>4657</v>
      </c>
      <c r="X327" s="235"/>
      <c r="Y327" s="235"/>
      <c r="Z327" s="235"/>
      <c r="AA327" s="235"/>
      <c r="AB327" s="235"/>
      <c r="AC327" s="235"/>
      <c r="AD327" s="235"/>
      <c r="AE327" s="235"/>
      <c r="AF327" s="235"/>
      <c r="AG327" s="235"/>
      <c r="AH327" s="235"/>
      <c r="AI327" s="235"/>
      <c r="AJ327" s="235"/>
      <c r="AK327" s="235"/>
      <c r="AL327" s="235"/>
      <c r="AM327" s="235"/>
      <c r="AN327" s="235"/>
      <c r="AO327" s="235"/>
      <c r="AP327" s="235"/>
      <c r="AQ327" s="235"/>
      <c r="AR327" s="235"/>
      <c r="AS327" s="235"/>
      <c r="AT327" s="235"/>
    </row>
    <row r="328" spans="1:46">
      <c r="A328" s="248"/>
      <c r="B328" s="243"/>
      <c r="C328" s="463" t="str">
        <f t="shared" si="51"/>
        <v/>
      </c>
      <c r="D328" s="463" t="str">
        <f t="shared" si="52"/>
        <v/>
      </c>
      <c r="E328" s="166" t="s">
        <v>4603</v>
      </c>
      <c r="F328" s="260" t="s">
        <v>4608</v>
      </c>
      <c r="G328" s="251" t="s">
        <v>4697</v>
      </c>
      <c r="H328" s="252"/>
      <c r="I328" s="251" t="str">
        <f t="shared" si="53"/>
        <v>AQ_PEAU_PeladConsultHospit</v>
      </c>
      <c r="J328" s="219" t="s">
        <v>3318</v>
      </c>
      <c r="K328" s="209"/>
      <c r="L328" s="215"/>
      <c r="M328" s="209"/>
      <c r="N328" s="215"/>
      <c r="O328" s="209"/>
      <c r="P328" s="215"/>
      <c r="Q328" s="209"/>
      <c r="R328" s="215"/>
      <c r="S328" s="209"/>
      <c r="T328" s="215"/>
      <c r="U328" s="209"/>
      <c r="V328" s="215"/>
      <c r="W328" s="209" t="s">
        <v>4657</v>
      </c>
      <c r="X328" s="235"/>
      <c r="Y328" s="235"/>
      <c r="Z328" s="235"/>
      <c r="AA328" s="235"/>
      <c r="AB328" s="235"/>
      <c r="AC328" s="235"/>
      <c r="AD328" s="235"/>
      <c r="AE328" s="235"/>
      <c r="AF328" s="235"/>
      <c r="AG328" s="235"/>
      <c r="AH328" s="235"/>
      <c r="AI328" s="235"/>
      <c r="AJ328" s="235"/>
      <c r="AK328" s="235"/>
      <c r="AL328" s="235"/>
      <c r="AM328" s="235"/>
      <c r="AN328" s="235"/>
      <c r="AO328" s="235"/>
      <c r="AP328" s="235"/>
      <c r="AQ328" s="235"/>
      <c r="AR328" s="235"/>
      <c r="AS328" s="235"/>
      <c r="AT328" s="235"/>
    </row>
    <row r="329" spans="1:46">
      <c r="A329" s="248"/>
      <c r="B329" s="243"/>
      <c r="C329" s="463" t="str">
        <f t="shared" si="51"/>
        <v/>
      </c>
      <c r="D329" s="463" t="str">
        <f t="shared" si="52"/>
        <v/>
      </c>
      <c r="E329" s="166" t="s">
        <v>4604</v>
      </c>
      <c r="F329" s="260" t="s">
        <v>4609</v>
      </c>
      <c r="G329" s="251" t="s">
        <v>4698</v>
      </c>
      <c r="H329" s="252"/>
      <c r="I329" s="251" t="str">
        <f t="shared" si="53"/>
        <v>AQ_PEAU_PeladConsultNon</v>
      </c>
      <c r="J329" s="219" t="s">
        <v>3318</v>
      </c>
      <c r="K329" s="209"/>
      <c r="L329" s="215"/>
      <c r="M329" s="209"/>
      <c r="N329" s="215"/>
      <c r="O329" s="209"/>
      <c r="P329" s="215"/>
      <c r="Q329" s="209"/>
      <c r="R329" s="215"/>
      <c r="S329" s="209"/>
      <c r="T329" s="215"/>
      <c r="U329" s="209"/>
      <c r="V329" s="215"/>
      <c r="W329" s="209" t="s">
        <v>4657</v>
      </c>
      <c r="X329" s="235"/>
      <c r="Y329" s="235"/>
      <c r="Z329" s="235"/>
      <c r="AA329" s="235"/>
      <c r="AB329" s="235"/>
      <c r="AC329" s="235"/>
      <c r="AD329" s="235"/>
      <c r="AE329" s="235"/>
      <c r="AF329" s="235"/>
      <c r="AG329" s="235"/>
      <c r="AH329" s="235"/>
      <c r="AI329" s="235"/>
      <c r="AJ329" s="235"/>
      <c r="AK329" s="235"/>
      <c r="AL329" s="235"/>
      <c r="AM329" s="235"/>
      <c r="AN329" s="235"/>
      <c r="AO329" s="235"/>
      <c r="AP329" s="235"/>
      <c r="AQ329" s="235"/>
      <c r="AR329" s="235"/>
      <c r="AS329" s="235"/>
      <c r="AT329" s="235"/>
    </row>
    <row r="330" spans="1:46">
      <c r="A330" s="248"/>
      <c r="B330" s="243"/>
      <c r="C330" s="463" t="str">
        <f t="shared" si="51"/>
        <v/>
      </c>
      <c r="D330" s="463" t="str">
        <f t="shared" si="52"/>
        <v/>
      </c>
      <c r="E330" s="166" t="s">
        <v>1112</v>
      </c>
      <c r="F330" s="260" t="s">
        <v>1122</v>
      </c>
      <c r="G330" s="251" t="s">
        <v>4699</v>
      </c>
      <c r="H330" s="252"/>
      <c r="I330" s="251" t="str">
        <f t="shared" si="53"/>
        <v>AQ_PEAU_PeladConsultNSP</v>
      </c>
      <c r="J330" s="219" t="s">
        <v>3318</v>
      </c>
      <c r="K330" s="209"/>
      <c r="L330" s="215"/>
      <c r="M330" s="209"/>
      <c r="N330" s="215"/>
      <c r="O330" s="209"/>
      <c r="P330" s="215"/>
      <c r="Q330" s="209"/>
      <c r="R330" s="215"/>
      <c r="S330" s="209"/>
      <c r="T330" s="215"/>
      <c r="U330" s="209"/>
      <c r="V330" s="215"/>
      <c r="W330" s="209" t="s">
        <v>4657</v>
      </c>
      <c r="X330" s="235"/>
      <c r="Y330" s="235"/>
      <c r="Z330" s="235"/>
      <c r="AA330" s="235"/>
      <c r="AB330" s="235"/>
      <c r="AC330" s="235"/>
      <c r="AD330" s="235"/>
      <c r="AE330" s="235"/>
      <c r="AF330" s="235"/>
      <c r="AG330" s="235"/>
      <c r="AH330" s="235"/>
      <c r="AI330" s="235"/>
      <c r="AJ330" s="235"/>
      <c r="AK330" s="235"/>
      <c r="AL330" s="235"/>
      <c r="AM330" s="235"/>
      <c r="AN330" s="235"/>
      <c r="AO330" s="235"/>
      <c r="AP330" s="235"/>
      <c r="AQ330" s="235"/>
      <c r="AR330" s="235"/>
      <c r="AS330" s="235"/>
      <c r="AT330" s="235"/>
    </row>
    <row r="331" spans="1:46">
      <c r="A331" s="248"/>
      <c r="B331" s="243"/>
      <c r="C331" s="463" t="str">
        <f t="shared" si="51"/>
        <v/>
      </c>
      <c r="D331" s="463" t="str">
        <f t="shared" si="52"/>
        <v/>
      </c>
      <c r="E331" s="166" t="s">
        <v>5035</v>
      </c>
      <c r="F331" s="260" t="s">
        <v>4730</v>
      </c>
      <c r="G331" s="251" t="s">
        <v>4700</v>
      </c>
      <c r="H331" s="252"/>
      <c r="I331" s="251" t="str">
        <f t="shared" si="53"/>
        <v>AQ_PEAU_PeladHospit</v>
      </c>
      <c r="J331" s="219" t="s">
        <v>3318</v>
      </c>
      <c r="K331" s="209"/>
      <c r="L331" s="215"/>
      <c r="M331" s="209"/>
      <c r="N331" s="215"/>
      <c r="O331" s="209"/>
      <c r="P331" s="215"/>
      <c r="Q331" s="209"/>
      <c r="R331" s="215"/>
      <c r="S331" s="209"/>
      <c r="T331" s="215"/>
      <c r="U331" s="209"/>
      <c r="V331" s="215"/>
      <c r="W331" s="209" t="s">
        <v>4657</v>
      </c>
      <c r="X331" s="235"/>
      <c r="Y331" s="235"/>
      <c r="Z331" s="235"/>
      <c r="AA331" s="235"/>
      <c r="AB331" s="235"/>
      <c r="AC331" s="235"/>
      <c r="AD331" s="235"/>
      <c r="AE331" s="235"/>
      <c r="AF331" s="235"/>
      <c r="AG331" s="235"/>
      <c r="AH331" s="235"/>
      <c r="AI331" s="235"/>
      <c r="AJ331" s="235"/>
      <c r="AK331" s="235"/>
      <c r="AL331" s="235"/>
      <c r="AM331" s="235"/>
      <c r="AN331" s="235"/>
      <c r="AO331" s="235"/>
      <c r="AP331" s="235"/>
      <c r="AQ331" s="235"/>
      <c r="AR331" s="235"/>
      <c r="AS331" s="235"/>
      <c r="AT331" s="235"/>
    </row>
    <row r="332" spans="1:46" ht="22.5">
      <c r="A332" s="248"/>
      <c r="B332" s="243"/>
      <c r="C332" s="463" t="str">
        <f t="shared" si="51"/>
        <v/>
      </c>
      <c r="D332" s="463" t="str">
        <f t="shared" si="52"/>
        <v/>
      </c>
      <c r="E332" s="166" t="s">
        <v>4689</v>
      </c>
      <c r="F332" s="260" t="s">
        <v>4731</v>
      </c>
      <c r="G332" s="251" t="s">
        <v>4701</v>
      </c>
      <c r="H332" s="252"/>
      <c r="I332" s="251" t="str">
        <f t="shared" si="53"/>
        <v>AQ_PEAU_PeladTraitAct</v>
      </c>
      <c r="J332" s="219" t="s">
        <v>3318</v>
      </c>
      <c r="K332" s="209"/>
      <c r="L332" s="215"/>
      <c r="M332" s="209"/>
      <c r="N332" s="215"/>
      <c r="O332" s="209"/>
      <c r="P332" s="215"/>
      <c r="Q332" s="209"/>
      <c r="R332" s="215"/>
      <c r="S332" s="209"/>
      <c r="T332" s="215"/>
      <c r="U332" s="209"/>
      <c r="V332" s="215"/>
      <c r="W332" s="209" t="s">
        <v>4657</v>
      </c>
      <c r="X332" s="235"/>
      <c r="Y332" s="235"/>
      <c r="Z332" s="235"/>
      <c r="AA332" s="235"/>
      <c r="AB332" s="235"/>
      <c r="AC332" s="235"/>
      <c r="AD332" s="235"/>
      <c r="AE332" s="235"/>
      <c r="AF332" s="235"/>
      <c r="AG332" s="235"/>
      <c r="AH332" s="235"/>
      <c r="AI332" s="235"/>
      <c r="AJ332" s="235"/>
      <c r="AK332" s="235"/>
      <c r="AL332" s="235"/>
      <c r="AM332" s="235"/>
      <c r="AN332" s="235"/>
      <c r="AO332" s="235"/>
      <c r="AP332" s="235"/>
      <c r="AQ332" s="235"/>
      <c r="AR332" s="235"/>
      <c r="AS332" s="235"/>
      <c r="AT332" s="235"/>
    </row>
    <row r="333" spans="1:46" ht="22.5">
      <c r="A333" s="248"/>
      <c r="B333" s="243"/>
      <c r="C333" s="463" t="str">
        <f t="shared" si="51"/>
        <v/>
      </c>
      <c r="D333" s="463" t="str">
        <f t="shared" si="52"/>
        <v/>
      </c>
      <c r="E333" s="166" t="s">
        <v>4702</v>
      </c>
      <c r="F333" s="260" t="s">
        <v>4703</v>
      </c>
      <c r="G333" s="251" t="s">
        <v>4704</v>
      </c>
      <c r="H333" s="252"/>
      <c r="I333" s="251" t="str">
        <f t="shared" si="53"/>
        <v>AQ_PEAU_PeladConseq</v>
      </c>
      <c r="J333" s="219" t="s">
        <v>3318</v>
      </c>
      <c r="K333" s="209"/>
      <c r="L333" s="215"/>
      <c r="M333" s="209"/>
      <c r="N333" s="215"/>
      <c r="O333" s="209"/>
      <c r="P333" s="215"/>
      <c r="Q333" s="209"/>
      <c r="R333" s="215"/>
      <c r="S333" s="209"/>
      <c r="T333" s="215"/>
      <c r="U333" s="209"/>
      <c r="V333" s="215"/>
      <c r="W333" s="209" t="s">
        <v>4657</v>
      </c>
      <c r="X333" s="235"/>
      <c r="Y333" s="235"/>
      <c r="Z333" s="235"/>
      <c r="AA333" s="235"/>
      <c r="AB333" s="235"/>
      <c r="AC333" s="235"/>
      <c r="AD333" s="235"/>
      <c r="AE333" s="235"/>
      <c r="AF333" s="235"/>
      <c r="AG333" s="235"/>
      <c r="AH333" s="235"/>
      <c r="AI333" s="235"/>
      <c r="AJ333" s="235"/>
      <c r="AK333" s="235"/>
      <c r="AL333" s="235"/>
      <c r="AM333" s="235"/>
      <c r="AN333" s="235"/>
      <c r="AO333" s="235"/>
      <c r="AP333" s="235"/>
      <c r="AQ333" s="235"/>
      <c r="AR333" s="235"/>
      <c r="AS333" s="235"/>
      <c r="AT333" s="235"/>
    </row>
    <row r="334" spans="1:46">
      <c r="A334" s="248"/>
      <c r="B334" s="243"/>
      <c r="C334" s="463" t="str">
        <f t="shared" si="51"/>
        <v/>
      </c>
      <c r="D334" s="463" t="str">
        <f t="shared" si="52"/>
        <v/>
      </c>
      <c r="E334" s="166" t="s">
        <v>4690</v>
      </c>
      <c r="F334" s="260" t="s">
        <v>4705</v>
      </c>
      <c r="G334" s="251" t="s">
        <v>4706</v>
      </c>
      <c r="H334" s="252"/>
      <c r="I334" s="251" t="str">
        <f t="shared" si="53"/>
        <v>AQ_PEAU_PeladStress</v>
      </c>
      <c r="J334" s="219" t="s">
        <v>3318</v>
      </c>
      <c r="K334" s="209"/>
      <c r="L334" s="215"/>
      <c r="M334" s="209"/>
      <c r="N334" s="215"/>
      <c r="O334" s="209"/>
      <c r="P334" s="215"/>
      <c r="Q334" s="209"/>
      <c r="R334" s="215"/>
      <c r="S334" s="209"/>
      <c r="T334" s="215"/>
      <c r="U334" s="209"/>
      <c r="V334" s="215"/>
      <c r="W334" s="209" t="s">
        <v>4657</v>
      </c>
      <c r="X334" s="235"/>
      <c r="Y334" s="235"/>
      <c r="Z334" s="235"/>
      <c r="AA334" s="235"/>
      <c r="AB334" s="235"/>
      <c r="AC334" s="235"/>
      <c r="AD334" s="235"/>
      <c r="AE334" s="235"/>
      <c r="AF334" s="235"/>
      <c r="AG334" s="235"/>
      <c r="AH334" s="235"/>
      <c r="AI334" s="235"/>
      <c r="AJ334" s="235"/>
      <c r="AK334" s="235"/>
      <c r="AL334" s="235"/>
      <c r="AM334" s="235"/>
      <c r="AN334" s="235"/>
      <c r="AO334" s="235"/>
      <c r="AP334" s="235"/>
      <c r="AQ334" s="235"/>
      <c r="AR334" s="235"/>
      <c r="AS334" s="235"/>
      <c r="AT334" s="235"/>
    </row>
    <row r="335" spans="1:46">
      <c r="A335" s="248"/>
      <c r="B335" s="243"/>
      <c r="C335" s="463"/>
      <c r="D335" s="463"/>
      <c r="E335" s="166" t="s">
        <v>4726</v>
      </c>
      <c r="F335" s="260" t="s">
        <v>4732</v>
      </c>
      <c r="G335" s="251" t="s">
        <v>4729</v>
      </c>
      <c r="H335" s="252"/>
      <c r="I335" s="251" t="str">
        <f t="shared" si="53"/>
        <v>AQ_PEAU_Lupus</v>
      </c>
      <c r="J335" s="219" t="s">
        <v>3318</v>
      </c>
      <c r="K335" s="209"/>
      <c r="L335" s="215"/>
      <c r="M335" s="209"/>
      <c r="N335" s="215"/>
      <c r="O335" s="209"/>
      <c r="P335" s="215"/>
      <c r="Q335" s="209"/>
      <c r="R335" s="215"/>
      <c r="S335" s="209"/>
      <c r="T335" s="215"/>
      <c r="U335" s="209"/>
      <c r="V335" s="215"/>
      <c r="W335" s="209" t="s">
        <v>4657</v>
      </c>
      <c r="X335" s="235"/>
      <c r="Y335" s="235"/>
      <c r="Z335" s="235"/>
      <c r="AA335" s="235"/>
      <c r="AB335" s="235"/>
      <c r="AC335" s="235"/>
      <c r="AD335" s="235"/>
      <c r="AE335" s="235"/>
      <c r="AF335" s="235"/>
      <c r="AG335" s="235"/>
      <c r="AH335" s="235"/>
      <c r="AI335" s="235"/>
      <c r="AJ335" s="235"/>
      <c r="AK335" s="235"/>
      <c r="AL335" s="235"/>
      <c r="AM335" s="235"/>
      <c r="AN335" s="235"/>
      <c r="AO335" s="235"/>
      <c r="AP335" s="235"/>
      <c r="AQ335" s="235"/>
      <c r="AR335" s="235"/>
      <c r="AS335" s="235"/>
      <c r="AT335" s="235"/>
    </row>
    <row r="336" spans="1:46">
      <c r="A336" s="248"/>
      <c r="B336" s="243"/>
      <c r="C336" s="464" t="str">
        <f>IF(C335="x","x","")</f>
        <v/>
      </c>
      <c r="D336" s="464" t="str">
        <f>IF(D335="x","x","")</f>
        <v/>
      </c>
      <c r="E336" s="166" t="s">
        <v>4727</v>
      </c>
      <c r="F336" s="260" t="s">
        <v>4736</v>
      </c>
      <c r="G336" s="251" t="s">
        <v>5100</v>
      </c>
      <c r="H336" s="252"/>
      <c r="I336" s="251" t="str">
        <f t="shared" si="53"/>
        <v xml:space="preserve">AQ_PEAU_LupusAn; AQ_PEAU_LupusAnneeNSP   </v>
      </c>
      <c r="J336" s="219" t="s">
        <v>3318</v>
      </c>
      <c r="K336" s="209"/>
      <c r="L336" s="215"/>
      <c r="M336" s="209"/>
      <c r="N336" s="215"/>
      <c r="O336" s="209"/>
      <c r="P336" s="215"/>
      <c r="Q336" s="209"/>
      <c r="R336" s="215"/>
      <c r="S336" s="209"/>
      <c r="T336" s="215"/>
      <c r="U336" s="209"/>
      <c r="V336" s="215"/>
      <c r="W336" s="209" t="s">
        <v>4657</v>
      </c>
      <c r="X336" s="235"/>
      <c r="Y336" s="235"/>
      <c r="Z336" s="235"/>
      <c r="AA336" s="235"/>
      <c r="AB336" s="235"/>
      <c r="AC336" s="235"/>
      <c r="AD336" s="235"/>
      <c r="AE336" s="235"/>
      <c r="AF336" s="235"/>
      <c r="AG336" s="235"/>
      <c r="AH336" s="235"/>
      <c r="AI336" s="235"/>
      <c r="AJ336" s="235"/>
      <c r="AK336" s="235"/>
      <c r="AL336" s="235"/>
      <c r="AM336" s="235"/>
      <c r="AN336" s="235"/>
      <c r="AO336" s="235"/>
      <c r="AP336" s="235"/>
      <c r="AQ336" s="235"/>
      <c r="AR336" s="235"/>
      <c r="AS336" s="235"/>
      <c r="AT336" s="235"/>
    </row>
    <row r="337" spans="1:46">
      <c r="A337" s="248"/>
      <c r="B337" s="243"/>
      <c r="C337" s="463"/>
      <c r="D337" s="463"/>
      <c r="E337" s="166" t="s">
        <v>4728</v>
      </c>
      <c r="F337" s="260" t="s">
        <v>4735</v>
      </c>
      <c r="G337" s="251" t="s">
        <v>4733</v>
      </c>
      <c r="H337" s="252"/>
      <c r="I337" s="251" t="str">
        <f t="shared" si="53"/>
        <v>AQ_PEAU_Sjogren</v>
      </c>
      <c r="J337" s="219" t="s">
        <v>3318</v>
      </c>
      <c r="K337" s="209"/>
      <c r="L337" s="215"/>
      <c r="M337" s="209"/>
      <c r="N337" s="215"/>
      <c r="O337" s="209"/>
      <c r="P337" s="215"/>
      <c r="Q337" s="209"/>
      <c r="R337" s="215"/>
      <c r="S337" s="209"/>
      <c r="T337" s="215"/>
      <c r="U337" s="209"/>
      <c r="V337" s="215"/>
      <c r="W337" s="209" t="s">
        <v>4657</v>
      </c>
      <c r="X337" s="235"/>
      <c r="Y337" s="235"/>
      <c r="Z337" s="235"/>
      <c r="AA337" s="235"/>
      <c r="AB337" s="235"/>
      <c r="AC337" s="235"/>
      <c r="AD337" s="235"/>
      <c r="AE337" s="235"/>
      <c r="AF337" s="235"/>
      <c r="AG337" s="235"/>
      <c r="AH337" s="235"/>
      <c r="AI337" s="235"/>
      <c r="AJ337" s="235"/>
      <c r="AK337" s="235"/>
      <c r="AL337" s="235"/>
      <c r="AM337" s="235"/>
      <c r="AN337" s="235"/>
      <c r="AO337" s="235"/>
      <c r="AP337" s="235"/>
      <c r="AQ337" s="235"/>
      <c r="AR337" s="235"/>
      <c r="AS337" s="235"/>
      <c r="AT337" s="235"/>
    </row>
    <row r="338" spans="1:46">
      <c r="A338" s="248"/>
      <c r="B338" s="243"/>
      <c r="C338" s="464" t="str">
        <f>IF(C337="x","x","")</f>
        <v/>
      </c>
      <c r="D338" s="464" t="str">
        <f>IF(D337="x","x","")</f>
        <v/>
      </c>
      <c r="E338" s="166" t="s">
        <v>4727</v>
      </c>
      <c r="F338" s="260" t="s">
        <v>4736</v>
      </c>
      <c r="G338" s="251" t="s">
        <v>4734</v>
      </c>
      <c r="H338" s="252"/>
      <c r="I338" s="251" t="str">
        <f t="shared" si="53"/>
        <v>AQ_PEAU_SjogrenAn; AQ_PEAU_SjogrenAnneeNSP</v>
      </c>
      <c r="J338" s="219" t="s">
        <v>3318</v>
      </c>
      <c r="K338" s="209"/>
      <c r="L338" s="215"/>
      <c r="M338" s="209"/>
      <c r="N338" s="215"/>
      <c r="O338" s="209"/>
      <c r="P338" s="215"/>
      <c r="Q338" s="209"/>
      <c r="R338" s="215"/>
      <c r="S338" s="209"/>
      <c r="T338" s="215"/>
      <c r="U338" s="209"/>
      <c r="V338" s="215"/>
      <c r="W338" s="209" t="s">
        <v>4657</v>
      </c>
      <c r="X338" s="235"/>
      <c r="Y338" s="235"/>
      <c r="Z338" s="235"/>
      <c r="AA338" s="235"/>
      <c r="AB338" s="235"/>
      <c r="AC338" s="235"/>
      <c r="AD338" s="235"/>
      <c r="AE338" s="235"/>
      <c r="AF338" s="235"/>
      <c r="AG338" s="235"/>
      <c r="AH338" s="235"/>
      <c r="AI338" s="235"/>
      <c r="AJ338" s="235"/>
      <c r="AK338" s="235"/>
      <c r="AL338" s="235"/>
      <c r="AM338" s="235"/>
      <c r="AN338" s="235"/>
      <c r="AO338" s="235"/>
      <c r="AP338" s="235"/>
      <c r="AQ338" s="235"/>
      <c r="AR338" s="235"/>
      <c r="AS338" s="235"/>
      <c r="AT338" s="235"/>
    </row>
    <row r="339" spans="1:46">
      <c r="A339" s="248" t="s">
        <v>1507</v>
      </c>
      <c r="B339" s="243" t="str">
        <f>IF(ISERROR(VLOOKUP(A339,TABLES!$A$2:$B$10,2,0)),"",VLOOKUP(A339,TABLES!$A$2:$B$10,2,0))</f>
        <v>▐</v>
      </c>
      <c r="C339" s="245" t="str">
        <f>IF(COUNTIF(C340:C341,"x"),"z","")</f>
        <v/>
      </c>
      <c r="D339" s="245" t="str">
        <f>IF(COUNTIF(D340:D341,"x"),"z","")</f>
        <v/>
      </c>
      <c r="E339" s="173" t="s">
        <v>2640</v>
      </c>
      <c r="F339" s="173" t="s">
        <v>2641</v>
      </c>
      <c r="G339" s="269"/>
      <c r="H339" s="269"/>
      <c r="I339" s="269"/>
      <c r="J339" s="269"/>
      <c r="K339" s="207"/>
      <c r="L339" s="214"/>
      <c r="M339" s="207"/>
      <c r="N339" s="214"/>
      <c r="O339" s="207"/>
      <c r="P339" s="214"/>
      <c r="Q339" s="207"/>
      <c r="R339" s="214"/>
      <c r="S339" s="207"/>
      <c r="T339" s="214" t="s">
        <v>222</v>
      </c>
      <c r="U339" s="207"/>
      <c r="V339" s="214"/>
      <c r="W339" s="207"/>
      <c r="X339" s="235"/>
      <c r="Y339" s="235"/>
      <c r="Z339" s="235"/>
      <c r="AA339" s="235"/>
      <c r="AB339" s="235"/>
      <c r="AC339" s="235"/>
      <c r="AD339" s="235"/>
      <c r="AE339" s="235"/>
      <c r="AF339" s="235"/>
      <c r="AG339" s="235"/>
      <c r="AH339" s="235"/>
      <c r="AI339" s="235"/>
      <c r="AJ339" s="235"/>
      <c r="AK339" s="235"/>
      <c r="AL339" s="235"/>
      <c r="AM339" s="235"/>
      <c r="AN339" s="235"/>
      <c r="AO339" s="235"/>
      <c r="AP339" s="235"/>
      <c r="AQ339" s="235"/>
      <c r="AR339" s="235"/>
      <c r="AS339" s="235"/>
      <c r="AT339" s="235"/>
    </row>
    <row r="340" spans="1:46" ht="22.5">
      <c r="A340" s="248" t="s">
        <v>1505</v>
      </c>
      <c r="B340" s="243" t="str">
        <f>IF(ISERROR(VLOOKUP(A340,TABLES!$A$2:$B$10,2,0)),"",VLOOKUP(A340,TABLES!$A$2:$B$10,2,0))</f>
        <v>■</v>
      </c>
      <c r="C340" s="222"/>
      <c r="D340" s="222"/>
      <c r="E340" s="166" t="s">
        <v>2644</v>
      </c>
      <c r="F340" s="166" t="s">
        <v>2645</v>
      </c>
      <c r="G340" s="251" t="s">
        <v>2642</v>
      </c>
      <c r="H340" s="252" t="s">
        <v>222</v>
      </c>
      <c r="I340" s="251" t="str">
        <f>IF(G340&lt;&gt;"",IF(H340&lt;&gt;"",G340&amp;" ; "&amp;IFERROR(IF(SEARCH(" ; ",G340)&gt;0,SUBSTITUTE(G340," ; ","_N ; ")&amp;"_N"),IFERROR(IF(SEARCH(" ;",G340)&gt;0,SUBSTITUTE(G340," ;","_N  ; ")&amp;"_N"),IFERROR(IF(SEARCH(";",G340)&gt;0,SUBSTITUTE(G340,";","_N  ; ")&amp;"_N"),G340&amp;"_N"))),G340),"")</f>
        <v>AQ_COMPORT_Tatouage ; AQ_COMPORT_Tatouage_N</v>
      </c>
      <c r="J340" s="219" t="s">
        <v>195</v>
      </c>
      <c r="K340" s="209"/>
      <c r="L340" s="215"/>
      <c r="M340" s="209"/>
      <c r="N340" s="215"/>
      <c r="O340" s="209"/>
      <c r="P340" s="215"/>
      <c r="Q340" s="209"/>
      <c r="R340" s="215"/>
      <c r="S340" s="209"/>
      <c r="T340" s="215">
        <v>10</v>
      </c>
      <c r="U340" s="202"/>
      <c r="V340" s="215"/>
      <c r="W340" s="202"/>
      <c r="X340" s="235"/>
      <c r="Y340" s="235"/>
      <c r="Z340" s="235"/>
      <c r="AA340" s="235"/>
      <c r="AB340" s="235"/>
      <c r="AC340" s="235"/>
      <c r="AD340" s="235"/>
      <c r="AE340" s="235"/>
      <c r="AF340" s="235"/>
      <c r="AG340" s="235"/>
      <c r="AH340" s="235"/>
      <c r="AI340" s="235"/>
      <c r="AJ340" s="235"/>
      <c r="AK340" s="235"/>
      <c r="AL340" s="235"/>
      <c r="AM340" s="235"/>
      <c r="AN340" s="235"/>
      <c r="AO340" s="235"/>
      <c r="AP340" s="235"/>
      <c r="AQ340" s="235"/>
      <c r="AR340" s="235"/>
      <c r="AS340" s="235"/>
      <c r="AT340" s="235"/>
    </row>
    <row r="341" spans="1:46" ht="22.5">
      <c r="A341" s="248" t="s">
        <v>1508</v>
      </c>
      <c r="B341" s="243" t="str">
        <f>IF(ISERROR(VLOOKUP(A341,TABLES!$A$2:$B$10,2,0)),"",VLOOKUP(A341,TABLES!$A$2:$B$10,2,0))</f>
        <v>□</v>
      </c>
      <c r="C341" s="212" t="str">
        <f>IF(C340="x","x","")</f>
        <v/>
      </c>
      <c r="D341" s="212" t="str">
        <f>IF(D340="x","x","")</f>
        <v/>
      </c>
      <c r="E341" s="166" t="s">
        <v>2646</v>
      </c>
      <c r="F341" s="166" t="s">
        <v>2647</v>
      </c>
      <c r="G341" s="251" t="s">
        <v>2643</v>
      </c>
      <c r="H341" s="252" t="s">
        <v>222</v>
      </c>
      <c r="I341" s="251" t="str">
        <f>IF(G341&lt;&gt;"",IF(H341&lt;&gt;"",G341&amp;" ; "&amp;IFERROR(IF(SEARCH(" ; ",G341)&gt;0,SUBSTITUTE(G341," ; ","_N ; ")&amp;"_N"),IFERROR(IF(SEARCH(" ;",G341)&gt;0,SUBSTITUTE(G341," ;","_N  ; ")&amp;"_N"),IFERROR(IF(SEARCH(";",G341)&gt;0,SUBSTITUTE(G341,";","_N  ; ")&amp;"_N"),G341&amp;"_N"))),G341),"")</f>
        <v>AQ_COMPORT_TatouageSf ; AQ_COMPORT_TatouageSf_N</v>
      </c>
      <c r="J341" s="219" t="s">
        <v>195</v>
      </c>
      <c r="K341" s="209"/>
      <c r="L341" s="215"/>
      <c r="M341" s="209"/>
      <c r="N341" s="215"/>
      <c r="O341" s="209"/>
      <c r="P341" s="215"/>
      <c r="Q341" s="209"/>
      <c r="R341" s="215"/>
      <c r="S341" s="209"/>
      <c r="T341" s="215">
        <v>10</v>
      </c>
      <c r="U341" s="202"/>
      <c r="V341" s="215"/>
      <c r="W341" s="202"/>
      <c r="X341" s="235"/>
      <c r="Y341" s="235"/>
      <c r="Z341" s="235"/>
      <c r="AA341" s="235"/>
      <c r="AB341" s="235"/>
      <c r="AC341" s="235"/>
      <c r="AD341" s="235"/>
      <c r="AE341" s="235"/>
      <c r="AF341" s="235"/>
      <c r="AG341" s="235"/>
      <c r="AH341" s="235"/>
      <c r="AI341" s="235"/>
      <c r="AJ341" s="235"/>
      <c r="AK341" s="235"/>
      <c r="AL341" s="235"/>
      <c r="AM341" s="235"/>
      <c r="AN341" s="235"/>
      <c r="AO341" s="235"/>
      <c r="AP341" s="235"/>
      <c r="AQ341" s="235"/>
      <c r="AR341" s="235"/>
      <c r="AS341" s="235"/>
      <c r="AT341" s="235"/>
    </row>
    <row r="342" spans="1:46">
      <c r="A342" s="248" t="s">
        <v>1507</v>
      </c>
      <c r="B342" s="243" t="str">
        <f>IF(ISERROR(VLOOKUP(A342,TABLES!$A$2:$B$10,2,0)),"",VLOOKUP(A342,TABLES!$A$2:$B$10,2,0))</f>
        <v>▐</v>
      </c>
      <c r="C342" s="245" t="str">
        <f>IF(COUNTIF(C343:C366,"x"),"z","")</f>
        <v/>
      </c>
      <c r="D342" s="245" t="str">
        <f>IF(COUNTIF(D343:D366,"x"),"z","")</f>
        <v/>
      </c>
      <c r="E342" s="173" t="s">
        <v>4025</v>
      </c>
      <c r="F342" s="173" t="s">
        <v>4183</v>
      </c>
      <c r="G342" s="269"/>
      <c r="H342" s="269"/>
      <c r="I342" s="269"/>
      <c r="J342" s="269"/>
      <c r="K342" s="207"/>
      <c r="L342" s="214"/>
      <c r="M342" s="207"/>
      <c r="N342" s="214"/>
      <c r="O342" s="207"/>
      <c r="P342" s="214"/>
      <c r="Q342" s="207"/>
      <c r="R342" s="214"/>
      <c r="S342" s="207"/>
      <c r="T342" s="214"/>
      <c r="U342" s="207" t="s">
        <v>222</v>
      </c>
      <c r="V342" s="214"/>
      <c r="W342" s="207"/>
      <c r="X342" s="235"/>
      <c r="Y342" s="235"/>
      <c r="Z342" s="235"/>
      <c r="AA342" s="235"/>
      <c r="AB342" s="235"/>
      <c r="AC342" s="235"/>
      <c r="AD342" s="235"/>
      <c r="AE342" s="235"/>
      <c r="AF342" s="235"/>
      <c r="AG342" s="235"/>
      <c r="AH342" s="235"/>
      <c r="AI342" s="235"/>
      <c r="AJ342" s="235"/>
      <c r="AK342" s="235"/>
      <c r="AL342" s="235"/>
      <c r="AM342" s="235"/>
      <c r="AN342" s="235"/>
      <c r="AO342" s="235"/>
      <c r="AP342" s="235"/>
      <c r="AQ342" s="235"/>
      <c r="AR342" s="235"/>
      <c r="AS342" s="235"/>
      <c r="AT342" s="235"/>
    </row>
    <row r="343" spans="1:46" ht="22.5">
      <c r="A343" s="248" t="s">
        <v>1505</v>
      </c>
      <c r="B343" s="243" t="str">
        <f>IF(ISERROR(VLOOKUP(A343,TABLES!$A$2:$B$10,2,0)),"",VLOOKUP(A343,TABLES!$A$2:$B$10,2,0))</f>
        <v>■</v>
      </c>
      <c r="C343" s="222"/>
      <c r="D343" s="222"/>
      <c r="E343" s="166" t="s">
        <v>4294</v>
      </c>
      <c r="F343" s="166" t="s">
        <v>4222</v>
      </c>
      <c r="G343" s="251" t="s">
        <v>4033</v>
      </c>
      <c r="H343" s="235" t="s">
        <v>222</v>
      </c>
      <c r="I343" s="251" t="str">
        <f t="shared" ref="I343:I387" si="55">IF(G343&lt;&gt;"",IF(H343&lt;&gt;"",G343&amp;" ; "&amp;IFERROR(IF(SEARCH(" ; ",G343)&gt;0,SUBSTITUTE(G343," ; ","_N ; ")&amp;"_N"),IFERROR(IF(SEARCH(" ;",G343)&gt;0,SUBSTITUTE(G343," ;","_N  ; ")&amp;"_N"),IFERROR(IF(SEARCH(";",G343)&gt;0,SUBSTITUTE(G343,";","_N  ; ")&amp;"_N"),G343&amp;"_N"))),G343),"")</f>
        <v>AQ_SANTE_CovEu ; AQ_SANTE_CovEu_N</v>
      </c>
      <c r="J343" s="219" t="s">
        <v>9</v>
      </c>
      <c r="S343" s="209"/>
      <c r="U343" s="202">
        <v>8</v>
      </c>
      <c r="W343" s="202"/>
      <c r="X343" s="235"/>
      <c r="Y343" s="235"/>
      <c r="Z343" s="235"/>
      <c r="AA343" s="235"/>
      <c r="AB343" s="235"/>
      <c r="AC343" s="235"/>
      <c r="AD343" s="235"/>
      <c r="AE343" s="235"/>
      <c r="AF343" s="235"/>
      <c r="AG343" s="235"/>
      <c r="AH343" s="235"/>
      <c r="AI343" s="235"/>
      <c r="AJ343" s="235"/>
      <c r="AK343" s="235"/>
      <c r="AL343" s="235"/>
      <c r="AM343" s="235"/>
      <c r="AN343" s="235"/>
      <c r="AO343" s="235"/>
      <c r="AP343" s="235"/>
      <c r="AQ343" s="235"/>
      <c r="AR343" s="235"/>
      <c r="AS343" s="235"/>
      <c r="AT343" s="235"/>
    </row>
    <row r="344" spans="1:46" ht="22.5">
      <c r="A344" s="248" t="s">
        <v>1508</v>
      </c>
      <c r="B344" s="243" t="str">
        <f>IF(ISERROR(VLOOKUP(A344,TABLES!$A$2:$B$10,2,0)),"",VLOOKUP(A344,TABLES!$A$2:$B$10,2,0))</f>
        <v>□</v>
      </c>
      <c r="C344" s="244" t="str">
        <f>IF(COUNTIF(C345:C356,"x"),"x","")</f>
        <v/>
      </c>
      <c r="D344" s="244" t="str">
        <f>IF(COUNTIF(D345:D356,"x"),"x","")</f>
        <v/>
      </c>
      <c r="E344" s="166" t="s">
        <v>4295</v>
      </c>
      <c r="F344" s="166" t="s">
        <v>4223</v>
      </c>
      <c r="I344" s="251" t="str">
        <f t="shared" si="55"/>
        <v/>
      </c>
      <c r="J344" s="219"/>
      <c r="S344" s="202"/>
      <c r="U344" s="202">
        <v>8</v>
      </c>
      <c r="W344" s="202"/>
      <c r="X344" s="235"/>
      <c r="Y344" s="235"/>
      <c r="Z344" s="235"/>
      <c r="AA344" s="235"/>
      <c r="AB344" s="235"/>
      <c r="AC344" s="235"/>
      <c r="AD344" s="235"/>
      <c r="AE344" s="235"/>
      <c r="AF344" s="235"/>
      <c r="AG344" s="235"/>
      <c r="AH344" s="235"/>
      <c r="AI344" s="235"/>
      <c r="AJ344" s="235"/>
      <c r="AK344" s="235"/>
      <c r="AL344" s="235"/>
      <c r="AM344" s="235"/>
      <c r="AN344" s="235"/>
      <c r="AO344" s="235"/>
      <c r="AP344" s="235"/>
      <c r="AQ344" s="235"/>
      <c r="AR344" s="235"/>
      <c r="AS344" s="235"/>
      <c r="AT344" s="235"/>
    </row>
    <row r="345" spans="1:46" ht="22.5">
      <c r="A345" s="248" t="s">
        <v>1504</v>
      </c>
      <c r="B345" s="248" t="str">
        <f>IF(ISERROR(VLOOKUP(A345,TABLES!$A$2:$B$10,2,0)),"",VLOOKUP(A345,TABLES!$A$2:$B$10,2,0))</f>
        <v>□</v>
      </c>
      <c r="C345" s="222" t="str">
        <f t="shared" ref="C345:C356" si="56">IF($C$343="x","x","")</f>
        <v/>
      </c>
      <c r="D345" s="222" t="str">
        <f t="shared" ref="D345:D356" si="57">IF($D$343="x","x","")</f>
        <v/>
      </c>
      <c r="E345" s="166" t="s">
        <v>4026</v>
      </c>
      <c r="F345" s="166" t="s">
        <v>4224</v>
      </c>
      <c r="G345" s="251" t="s">
        <v>4034</v>
      </c>
      <c r="H345" s="235" t="s">
        <v>222</v>
      </c>
      <c r="I345" s="251" t="str">
        <f t="shared" si="55"/>
        <v>AQ_SANTE_CovD202003Av; AQ_SANTE_Cov202003Av ; AQ_SANTE_CovD202003Av_N  ;  AQ_SANTE_Cov202003Av_N</v>
      </c>
      <c r="J345" s="219" t="s">
        <v>9</v>
      </c>
      <c r="S345" s="202"/>
      <c r="U345" s="202">
        <v>8</v>
      </c>
      <c r="W345" s="202"/>
      <c r="X345" s="235"/>
      <c r="Y345" s="235"/>
      <c r="Z345" s="235"/>
      <c r="AA345" s="235"/>
      <c r="AB345" s="235"/>
      <c r="AC345" s="235"/>
      <c r="AD345" s="235"/>
      <c r="AE345" s="235"/>
      <c r="AF345" s="235"/>
      <c r="AG345" s="235"/>
      <c r="AH345" s="235"/>
      <c r="AI345" s="235"/>
      <c r="AJ345" s="235"/>
      <c r="AK345" s="235"/>
      <c r="AL345" s="235"/>
      <c r="AM345" s="235"/>
      <c r="AN345" s="235"/>
      <c r="AO345" s="235"/>
      <c r="AP345" s="235"/>
      <c r="AQ345" s="235"/>
      <c r="AR345" s="235"/>
      <c r="AS345" s="235"/>
      <c r="AT345" s="235"/>
    </row>
    <row r="346" spans="1:46" ht="22.5">
      <c r="A346" s="248" t="s">
        <v>1504</v>
      </c>
      <c r="B346" s="248" t="str">
        <f>IF(ISERROR(VLOOKUP(A346,TABLES!$A$2:$B$10,2,0)),"",VLOOKUP(A346,TABLES!$A$2:$B$10,2,0))</f>
        <v>□</v>
      </c>
      <c r="C346" s="222" t="str">
        <f t="shared" si="56"/>
        <v/>
      </c>
      <c r="D346" s="222" t="str">
        <f t="shared" si="57"/>
        <v/>
      </c>
      <c r="E346" s="166" t="s">
        <v>4027</v>
      </c>
      <c r="F346" s="166" t="s">
        <v>4225</v>
      </c>
      <c r="G346" s="251" t="s">
        <v>4035</v>
      </c>
      <c r="H346" s="235" t="s">
        <v>222</v>
      </c>
      <c r="I346" s="251" t="str">
        <f t="shared" si="55"/>
        <v>AQ_SANTE_CovD20200306En; AQ_SANTE_Cov20200306En ; AQ_SANTE_CovD20200306En_N  ;  AQ_SANTE_Cov20200306En_N</v>
      </c>
      <c r="J346" s="219" t="s">
        <v>9</v>
      </c>
      <c r="S346" s="202"/>
      <c r="U346" s="202">
        <v>8</v>
      </c>
      <c r="W346" s="202"/>
      <c r="X346" s="235"/>
      <c r="Y346" s="235"/>
      <c r="Z346" s="235"/>
      <c r="AA346" s="235"/>
      <c r="AB346" s="235"/>
      <c r="AC346" s="235"/>
      <c r="AD346" s="235"/>
      <c r="AE346" s="235"/>
      <c r="AF346" s="235"/>
      <c r="AG346" s="235"/>
      <c r="AH346" s="235"/>
      <c r="AI346" s="235"/>
      <c r="AJ346" s="235"/>
      <c r="AK346" s="235"/>
      <c r="AL346" s="235"/>
      <c r="AM346" s="235"/>
      <c r="AN346" s="235"/>
      <c r="AO346" s="235"/>
      <c r="AP346" s="235"/>
      <c r="AQ346" s="235"/>
      <c r="AR346" s="235"/>
      <c r="AS346" s="235"/>
      <c r="AT346" s="235"/>
    </row>
    <row r="347" spans="1:46" ht="22.5">
      <c r="A347" s="248" t="s">
        <v>1504</v>
      </c>
      <c r="B347" s="248" t="str">
        <f>IF(ISERROR(VLOOKUP(A347,TABLES!$A$2:$B$10,2,0)),"",VLOOKUP(A347,TABLES!$A$2:$B$10,2,0))</f>
        <v>□</v>
      </c>
      <c r="C347" s="222" t="str">
        <f t="shared" si="56"/>
        <v/>
      </c>
      <c r="D347" s="222" t="str">
        <f t="shared" si="57"/>
        <v/>
      </c>
      <c r="E347" s="166" t="s">
        <v>4028</v>
      </c>
      <c r="F347" s="166" t="s">
        <v>4226</v>
      </c>
      <c r="G347" s="251" t="s">
        <v>4036</v>
      </c>
      <c r="H347" s="235" t="s">
        <v>222</v>
      </c>
      <c r="I347" s="251" t="str">
        <f t="shared" si="55"/>
        <v>AQ_SANTE_CovD20200708En; AQ_SANTE_Cov20200708En ; AQ_SANTE_CovD20200708En_N  ;  AQ_SANTE_Cov20200708En_N</v>
      </c>
      <c r="J347" s="219" t="s">
        <v>9</v>
      </c>
      <c r="S347" s="202"/>
      <c r="U347" s="202">
        <v>8</v>
      </c>
      <c r="W347" s="202"/>
      <c r="X347" s="235"/>
      <c r="Y347" s="235"/>
      <c r="Z347" s="235"/>
      <c r="AA347" s="235"/>
      <c r="AB347" s="235"/>
      <c r="AC347" s="235"/>
      <c r="AD347" s="235"/>
      <c r="AE347" s="235"/>
      <c r="AF347" s="235"/>
      <c r="AG347" s="235"/>
      <c r="AH347" s="235"/>
      <c r="AI347" s="235"/>
      <c r="AJ347" s="235"/>
      <c r="AK347" s="235"/>
      <c r="AL347" s="235"/>
      <c r="AM347" s="235"/>
      <c r="AN347" s="235"/>
      <c r="AO347" s="235"/>
      <c r="AP347" s="235"/>
      <c r="AQ347" s="235"/>
      <c r="AR347" s="235"/>
      <c r="AS347" s="235"/>
      <c r="AT347" s="235"/>
    </row>
    <row r="348" spans="1:46" ht="22.5">
      <c r="A348" s="248" t="s">
        <v>1504</v>
      </c>
      <c r="B348" s="248" t="str">
        <f>IF(ISERROR(VLOOKUP(A348,TABLES!$A$2:$B$10,2,0)),"",VLOOKUP(A348,TABLES!$A$2:$B$10,2,0))</f>
        <v>□</v>
      </c>
      <c r="C348" s="222" t="str">
        <f t="shared" si="56"/>
        <v/>
      </c>
      <c r="D348" s="222" t="str">
        <f t="shared" si="57"/>
        <v/>
      </c>
      <c r="E348" s="166" t="s">
        <v>4029</v>
      </c>
      <c r="F348" s="166" t="s">
        <v>4227</v>
      </c>
      <c r="G348" s="251" t="s">
        <v>4037</v>
      </c>
      <c r="H348" s="235" t="s">
        <v>222</v>
      </c>
      <c r="I348" s="251" t="str">
        <f t="shared" si="55"/>
        <v>AQ_SANTE_CovD20200912En; AQ_SANTE_Cov20200912En ; AQ_SANTE_CovD20200912En_N  ;  AQ_SANTE_Cov20200912En_N</v>
      </c>
      <c r="J348" s="219" t="s">
        <v>9</v>
      </c>
      <c r="S348" s="202"/>
      <c r="U348" s="202">
        <v>8</v>
      </c>
      <c r="W348" s="202"/>
      <c r="X348" s="235"/>
      <c r="Y348" s="235"/>
      <c r="Z348" s="235"/>
      <c r="AA348" s="235"/>
      <c r="AB348" s="235"/>
      <c r="AC348" s="235"/>
      <c r="AD348" s="235"/>
      <c r="AE348" s="235"/>
      <c r="AF348" s="235"/>
      <c r="AG348" s="235"/>
      <c r="AH348" s="235"/>
      <c r="AI348" s="235"/>
      <c r="AJ348" s="235"/>
      <c r="AK348" s="235"/>
      <c r="AL348" s="235"/>
      <c r="AM348" s="235"/>
      <c r="AN348" s="235"/>
      <c r="AO348" s="235"/>
      <c r="AP348" s="235"/>
      <c r="AQ348" s="235"/>
      <c r="AR348" s="235"/>
      <c r="AS348" s="235"/>
      <c r="AT348" s="235"/>
    </row>
    <row r="349" spans="1:46" ht="22.5">
      <c r="A349" s="248" t="s">
        <v>1504</v>
      </c>
      <c r="B349" s="248" t="str">
        <f>IF(ISERROR(VLOOKUP(A349,TABLES!$A$2:$B$10,2,0)),"",VLOOKUP(A349,TABLES!$A$2:$B$10,2,0))</f>
        <v>□</v>
      </c>
      <c r="C349" s="222" t="str">
        <f t="shared" si="56"/>
        <v/>
      </c>
      <c r="D349" s="222" t="str">
        <f t="shared" si="57"/>
        <v/>
      </c>
      <c r="E349" s="166" t="s">
        <v>4030</v>
      </c>
      <c r="F349" s="166" t="s">
        <v>4228</v>
      </c>
      <c r="G349" s="251" t="s">
        <v>4038</v>
      </c>
      <c r="H349" s="235" t="s">
        <v>222</v>
      </c>
      <c r="I349" s="251" t="str">
        <f t="shared" si="55"/>
        <v>AQ_SANTE_CovD20210106En; AQ_SANTE_Cov20210106En ; AQ_SANTE_CovD20210106En_N  ;  AQ_SANTE_Cov20210106En_N</v>
      </c>
      <c r="J349" s="219" t="s">
        <v>9</v>
      </c>
      <c r="S349" s="202"/>
      <c r="U349" s="202">
        <v>8</v>
      </c>
      <c r="W349" s="202"/>
      <c r="X349" s="235"/>
      <c r="Y349" s="235"/>
      <c r="Z349" s="235"/>
      <c r="AA349" s="235"/>
      <c r="AB349" s="235"/>
      <c r="AC349" s="235"/>
      <c r="AD349" s="235"/>
      <c r="AE349" s="235"/>
      <c r="AF349" s="235"/>
      <c r="AG349" s="235"/>
      <c r="AH349" s="235"/>
      <c r="AI349" s="235"/>
      <c r="AJ349" s="235"/>
      <c r="AK349" s="235"/>
      <c r="AL349" s="235"/>
      <c r="AM349" s="235"/>
      <c r="AN349" s="235"/>
      <c r="AO349" s="235"/>
      <c r="AP349" s="235"/>
      <c r="AQ349" s="235"/>
      <c r="AR349" s="235"/>
      <c r="AS349" s="235"/>
      <c r="AT349" s="235"/>
    </row>
    <row r="350" spans="1:46" ht="22.5">
      <c r="A350" s="248" t="s">
        <v>1504</v>
      </c>
      <c r="B350" s="248" t="str">
        <f>IF(ISERROR(VLOOKUP(A350,TABLES!$A$2:$B$10,2,0)),"",VLOOKUP(A350,TABLES!$A$2:$B$10,2,0))</f>
        <v>□</v>
      </c>
      <c r="C350" s="222" t="str">
        <f t="shared" si="56"/>
        <v/>
      </c>
      <c r="D350" s="222" t="str">
        <f t="shared" si="57"/>
        <v/>
      </c>
      <c r="E350" s="166" t="s">
        <v>4031</v>
      </c>
      <c r="F350" s="166" t="s">
        <v>4229</v>
      </c>
      <c r="G350" s="251" t="s">
        <v>4039</v>
      </c>
      <c r="H350" s="235" t="s">
        <v>222</v>
      </c>
      <c r="I350" s="251" t="str">
        <f t="shared" si="55"/>
        <v>AQ_SANTE_CovD20210712En; AQ_SANTE_Cov20210712En ; AQ_SANTE_CovD20210712En_N  ;  AQ_SANTE_Cov20210712En_N</v>
      </c>
      <c r="J350" s="219" t="s">
        <v>9</v>
      </c>
      <c r="S350" s="202"/>
      <c r="U350" s="202">
        <v>8</v>
      </c>
      <c r="W350" s="202"/>
      <c r="X350" s="235"/>
      <c r="Y350" s="235"/>
      <c r="Z350" s="235"/>
      <c r="AA350" s="235"/>
      <c r="AB350" s="235"/>
      <c r="AC350" s="235"/>
      <c r="AD350" s="235"/>
      <c r="AE350" s="235"/>
      <c r="AF350" s="235"/>
      <c r="AG350" s="235"/>
      <c r="AH350" s="235"/>
      <c r="AI350" s="235"/>
      <c r="AJ350" s="235"/>
      <c r="AK350" s="235"/>
      <c r="AL350" s="235"/>
      <c r="AM350" s="235"/>
      <c r="AN350" s="235"/>
      <c r="AO350" s="235"/>
      <c r="AP350" s="235"/>
      <c r="AQ350" s="235"/>
      <c r="AR350" s="235"/>
      <c r="AS350" s="235"/>
      <c r="AT350" s="235"/>
    </row>
    <row r="351" spans="1:46" ht="22.5">
      <c r="A351" s="248" t="s">
        <v>1504</v>
      </c>
      <c r="B351" s="248" t="str">
        <f>IF(ISERROR(VLOOKUP(A351,TABLES!$A$2:$B$10,2,0)),"",VLOOKUP(A351,TABLES!$A$2:$B$10,2,0))</f>
        <v>□</v>
      </c>
      <c r="C351" s="222" t="str">
        <f t="shared" si="56"/>
        <v/>
      </c>
      <c r="D351" s="222" t="str">
        <f t="shared" si="57"/>
        <v/>
      </c>
      <c r="E351" s="166" t="s">
        <v>4044</v>
      </c>
      <c r="F351" s="166" t="s">
        <v>4230</v>
      </c>
      <c r="G351" s="251" t="s">
        <v>4040</v>
      </c>
      <c r="H351" s="235" t="s">
        <v>222</v>
      </c>
      <c r="I351" s="251" t="str">
        <f t="shared" si="55"/>
        <v>AQ_SANTE_CovD2022AtNow; AQ_SANTE_Cov2022AtNow ; AQ_SANTE_CovD2022AtNow_N  ;  AQ_SANTE_Cov2022AtNow_N</v>
      </c>
      <c r="J351" s="219" t="s">
        <v>9</v>
      </c>
      <c r="S351" s="202"/>
      <c r="U351" s="202">
        <v>8</v>
      </c>
      <c r="W351" s="202"/>
      <c r="X351" s="235"/>
      <c r="Y351" s="235"/>
      <c r="Z351" s="235"/>
      <c r="AA351" s="235"/>
      <c r="AB351" s="235"/>
      <c r="AC351" s="235"/>
      <c r="AD351" s="235"/>
      <c r="AE351" s="235"/>
      <c r="AF351" s="235"/>
      <c r="AG351" s="235"/>
      <c r="AH351" s="235"/>
      <c r="AI351" s="235"/>
      <c r="AJ351" s="235"/>
      <c r="AK351" s="235"/>
      <c r="AL351" s="235"/>
      <c r="AM351" s="235"/>
      <c r="AN351" s="235"/>
      <c r="AO351" s="235"/>
      <c r="AP351" s="235"/>
      <c r="AQ351" s="235"/>
      <c r="AR351" s="235"/>
      <c r="AS351" s="235"/>
      <c r="AT351" s="235"/>
    </row>
    <row r="352" spans="1:46" ht="18" customHeight="1">
      <c r="A352" s="248" t="s">
        <v>1504</v>
      </c>
      <c r="B352" s="248" t="str">
        <f>IF(ISERROR(VLOOKUP(A352,TABLES!$A$2:$B$10,2,0)),"",VLOOKUP(A352,TABLES!$A$2:$B$10,2,0))</f>
        <v>□</v>
      </c>
      <c r="C352" s="222" t="str">
        <f t="shared" si="56"/>
        <v/>
      </c>
      <c r="D352" s="222" t="str">
        <f t="shared" si="57"/>
        <v/>
      </c>
      <c r="E352" s="166" t="s">
        <v>4032</v>
      </c>
      <c r="F352" s="166" t="s">
        <v>4231</v>
      </c>
      <c r="G352" s="251" t="s">
        <v>4041</v>
      </c>
      <c r="H352" s="235" t="s">
        <v>222</v>
      </c>
      <c r="I352" s="251" t="str">
        <f t="shared" si="55"/>
        <v>AQ_SANTE_CovDQdNsp; AQ_SANTE_CovQdNsp ; AQ_SANTE_CovDQdNsp_N  ;  AQ_SANTE_CovQdNsp_N</v>
      </c>
      <c r="J352" s="219" t="s">
        <v>9</v>
      </c>
      <c r="S352" s="202"/>
      <c r="U352" s="202">
        <v>8</v>
      </c>
      <c r="W352" s="202"/>
      <c r="X352" s="235"/>
      <c r="Y352" s="235"/>
      <c r="Z352" s="235"/>
      <c r="AA352" s="235"/>
      <c r="AB352" s="235"/>
      <c r="AC352" s="235"/>
      <c r="AD352" s="235"/>
      <c r="AE352" s="235"/>
      <c r="AF352" s="235"/>
      <c r="AG352" s="235"/>
      <c r="AH352" s="235"/>
      <c r="AI352" s="235"/>
      <c r="AJ352" s="235"/>
      <c r="AK352" s="235"/>
      <c r="AL352" s="235"/>
      <c r="AM352" s="235"/>
      <c r="AN352" s="235"/>
      <c r="AO352" s="235"/>
      <c r="AP352" s="235"/>
      <c r="AQ352" s="235"/>
      <c r="AR352" s="235"/>
      <c r="AS352" s="235"/>
      <c r="AT352" s="235"/>
    </row>
    <row r="353" spans="1:46" ht="22.5">
      <c r="A353" s="248" t="s">
        <v>1504</v>
      </c>
      <c r="B353" s="243" t="str">
        <f>IF(ISERROR(VLOOKUP(A353,TABLES!$A$2:$B$10,2,0)),"",VLOOKUP(A353,TABLES!$A$2:$B$10,2,0))</f>
        <v>□</v>
      </c>
      <c r="C353" s="222" t="str">
        <f t="shared" si="56"/>
        <v/>
      </c>
      <c r="D353" s="222" t="str">
        <f t="shared" si="57"/>
        <v/>
      </c>
      <c r="E353" s="166" t="s">
        <v>4042</v>
      </c>
      <c r="F353" s="166" t="s">
        <v>4232</v>
      </c>
      <c r="G353" s="251" t="s">
        <v>4045</v>
      </c>
      <c r="H353" s="235" t="s">
        <v>222</v>
      </c>
      <c r="I353" s="251" t="str">
        <f t="shared" si="55"/>
        <v>AQ_SANTE_CovInfOxygene ; AQ_SANTE_CovInfOxygene_N</v>
      </c>
      <c r="J353" s="219" t="s">
        <v>9</v>
      </c>
      <c r="S353" s="202"/>
      <c r="U353" s="202">
        <v>8</v>
      </c>
      <c r="W353" s="202"/>
      <c r="X353" s="235"/>
      <c r="Y353" s="235"/>
      <c r="Z353" s="235"/>
      <c r="AA353" s="235"/>
      <c r="AB353" s="235"/>
      <c r="AC353" s="235"/>
      <c r="AD353" s="235"/>
      <c r="AE353" s="235"/>
      <c r="AF353" s="235"/>
      <c r="AG353" s="235"/>
      <c r="AH353" s="235"/>
      <c r="AI353" s="235"/>
      <c r="AJ353" s="235"/>
      <c r="AK353" s="235"/>
      <c r="AL353" s="235"/>
      <c r="AM353" s="235"/>
      <c r="AN353" s="235"/>
      <c r="AO353" s="235"/>
      <c r="AP353" s="235"/>
      <c r="AQ353" s="235"/>
      <c r="AR353" s="235"/>
      <c r="AS353" s="235"/>
      <c r="AT353" s="235"/>
    </row>
    <row r="354" spans="1:46" ht="22.5">
      <c r="A354" s="248" t="s">
        <v>1504</v>
      </c>
      <c r="B354" s="243" t="str">
        <f>IF(ISERROR(VLOOKUP(A354,TABLES!$A$2:$B$10,2,0)),"",VLOOKUP(A354,TABLES!$A$2:$B$10,2,0))</f>
        <v>□</v>
      </c>
      <c r="C354" s="222" t="str">
        <f t="shared" si="56"/>
        <v/>
      </c>
      <c r="D354" s="222" t="str">
        <f t="shared" si="57"/>
        <v/>
      </c>
      <c r="E354" s="166" t="s">
        <v>4043</v>
      </c>
      <c r="F354" s="166" t="s">
        <v>4233</v>
      </c>
      <c r="G354" s="251" t="s">
        <v>4046</v>
      </c>
      <c r="H354" s="235" t="s">
        <v>222</v>
      </c>
      <c r="I354" s="251" t="str">
        <f t="shared" si="55"/>
        <v>AQ_SANTE_CovInfPlus1Nuit ; AQ_SANTE_CovInfPlus1Nuit_N</v>
      </c>
      <c r="J354" s="219" t="s">
        <v>9</v>
      </c>
      <c r="S354" s="202"/>
      <c r="U354" s="202">
        <v>8</v>
      </c>
      <c r="W354" s="202"/>
      <c r="X354" s="235"/>
      <c r="Y354" s="235"/>
      <c r="Z354" s="235"/>
      <c r="AA354" s="235"/>
      <c r="AB354" s="235"/>
      <c r="AC354" s="235"/>
      <c r="AD354" s="235"/>
      <c r="AE354" s="235"/>
      <c r="AF354" s="235"/>
      <c r="AG354" s="235"/>
      <c r="AH354" s="235"/>
      <c r="AI354" s="235"/>
      <c r="AJ354" s="235"/>
      <c r="AK354" s="235"/>
      <c r="AL354" s="235"/>
      <c r="AM354" s="235"/>
      <c r="AN354" s="235"/>
      <c r="AO354" s="235"/>
      <c r="AP354" s="235"/>
      <c r="AQ354" s="235"/>
      <c r="AR354" s="235"/>
      <c r="AS354" s="235"/>
      <c r="AT354" s="235"/>
    </row>
    <row r="355" spans="1:46" ht="22.5">
      <c r="A355" s="248" t="s">
        <v>1504</v>
      </c>
      <c r="B355" s="243" t="str">
        <f>IF(ISERROR(VLOOKUP(A355,TABLES!$A$2:$B$10,2,0)),"",VLOOKUP(A355,TABLES!$A$2:$B$10,2,0))</f>
        <v>□</v>
      </c>
      <c r="C355" s="222" t="str">
        <f t="shared" si="56"/>
        <v/>
      </c>
      <c r="D355" s="222" t="str">
        <f t="shared" si="57"/>
        <v/>
      </c>
      <c r="E355" s="166" t="s">
        <v>4175</v>
      </c>
      <c r="F355" s="166" t="s">
        <v>4234</v>
      </c>
      <c r="G355" s="251" t="s">
        <v>4047</v>
      </c>
      <c r="H355" s="235" t="s">
        <v>222</v>
      </c>
      <c r="I355" s="251" t="str">
        <f t="shared" si="55"/>
        <v>AQ_SANTE_CovReanime ; AQ_SANTE_CovReanime_N</v>
      </c>
      <c r="J355" s="219" t="s">
        <v>9</v>
      </c>
      <c r="S355" s="202"/>
      <c r="U355" s="202">
        <v>8</v>
      </c>
      <c r="W355" s="202"/>
      <c r="X355" s="235"/>
      <c r="Y355" s="235"/>
      <c r="Z355" s="235"/>
      <c r="AA355" s="235"/>
      <c r="AB355" s="235"/>
      <c r="AC355" s="235"/>
      <c r="AD355" s="235"/>
      <c r="AE355" s="235"/>
      <c r="AF355" s="235"/>
      <c r="AG355" s="235"/>
      <c r="AH355" s="235"/>
      <c r="AI355" s="235"/>
      <c r="AJ355" s="235"/>
      <c r="AK355" s="235"/>
      <c r="AL355" s="235"/>
      <c r="AM355" s="235"/>
      <c r="AN355" s="235"/>
      <c r="AO355" s="235"/>
      <c r="AP355" s="235"/>
      <c r="AQ355" s="235"/>
      <c r="AR355" s="235"/>
      <c r="AS355" s="235"/>
      <c r="AT355" s="235"/>
    </row>
    <row r="356" spans="1:46" ht="22.5">
      <c r="A356" s="248" t="s">
        <v>1504</v>
      </c>
      <c r="B356" s="243" t="str">
        <f>IF(ISERROR(VLOOKUP(A356,TABLES!$A$2:$B$10,2,0)),"",VLOOKUP(A356,TABLES!$A$2:$B$10,2,0))</f>
        <v>□</v>
      </c>
      <c r="C356" s="222" t="str">
        <f t="shared" si="56"/>
        <v/>
      </c>
      <c r="D356" s="222" t="str">
        <f t="shared" si="57"/>
        <v/>
      </c>
      <c r="E356" s="166" t="s">
        <v>4176</v>
      </c>
      <c r="F356" s="166" t="s">
        <v>4235</v>
      </c>
      <c r="G356" s="251" t="s">
        <v>4048</v>
      </c>
      <c r="H356" s="235" t="s">
        <v>222</v>
      </c>
      <c r="I356" s="251" t="str">
        <f t="shared" si="55"/>
        <v>AQ_SANTE_CovAdmSoins ; AQ_SANTE_CovAdmSoins_N</v>
      </c>
      <c r="J356" s="219" t="s">
        <v>9</v>
      </c>
      <c r="S356" s="202"/>
      <c r="U356" s="202">
        <v>8</v>
      </c>
      <c r="W356" s="202"/>
      <c r="X356" s="235"/>
      <c r="Y356" s="235"/>
      <c r="Z356" s="235"/>
      <c r="AA356" s="235"/>
      <c r="AB356" s="235"/>
      <c r="AC356" s="235"/>
      <c r="AD356" s="235"/>
      <c r="AE356" s="235"/>
      <c r="AF356" s="235"/>
      <c r="AG356" s="235"/>
      <c r="AH356" s="235"/>
      <c r="AI356" s="235"/>
      <c r="AJ356" s="235"/>
      <c r="AK356" s="235"/>
      <c r="AL356" s="235"/>
      <c r="AM356" s="235"/>
      <c r="AN356" s="235"/>
      <c r="AO356" s="235"/>
      <c r="AP356" s="235"/>
      <c r="AQ356" s="235"/>
      <c r="AR356" s="235"/>
      <c r="AS356" s="235"/>
      <c r="AT356" s="235"/>
    </row>
    <row r="357" spans="1:46" ht="22.5">
      <c r="A357" s="248" t="s">
        <v>1505</v>
      </c>
      <c r="B357" s="243" t="str">
        <f>IF(ISERROR(VLOOKUP(A357,TABLES!$A$2:$B$10,2,0)),"",VLOOKUP(A357,TABLES!$A$2:$B$10,2,0))</f>
        <v>■</v>
      </c>
      <c r="C357" s="222"/>
      <c r="D357" s="222"/>
      <c r="E357" s="166" t="s">
        <v>4049</v>
      </c>
      <c r="F357" s="166" t="s">
        <v>4236</v>
      </c>
      <c r="G357" s="251" t="s">
        <v>4052</v>
      </c>
      <c r="H357" s="235" t="s">
        <v>222</v>
      </c>
      <c r="I357" s="251" t="str">
        <f t="shared" si="55"/>
        <v>AQ_SANTE_Cov1Injection ; AQ_SANTE_Cov1Injection_N</v>
      </c>
      <c r="J357" s="219" t="s">
        <v>9</v>
      </c>
      <c r="S357" s="202"/>
      <c r="U357" s="202">
        <v>9</v>
      </c>
      <c r="W357" s="202"/>
      <c r="X357" s="235"/>
      <c r="Y357" s="235"/>
      <c r="Z357" s="235"/>
      <c r="AA357" s="235"/>
      <c r="AB357" s="235"/>
      <c r="AC357" s="235"/>
      <c r="AD357" s="235"/>
      <c r="AE357" s="235"/>
      <c r="AF357" s="235"/>
      <c r="AG357" s="235"/>
      <c r="AH357" s="235"/>
      <c r="AI357" s="235"/>
      <c r="AJ357" s="235"/>
      <c r="AK357" s="235"/>
      <c r="AL357" s="235"/>
      <c r="AM357" s="235"/>
      <c r="AN357" s="235"/>
      <c r="AO357" s="235"/>
      <c r="AP357" s="235"/>
      <c r="AQ357" s="235"/>
      <c r="AR357" s="235"/>
      <c r="AS357" s="235"/>
      <c r="AT357" s="235"/>
    </row>
    <row r="358" spans="1:46">
      <c r="A358" s="248" t="s">
        <v>1508</v>
      </c>
      <c r="B358" s="248" t="str">
        <f>IF(ISERROR(VLOOKUP(A358,TABLES!$A$2:$B$10,2,0)),"",VLOOKUP(A358,TABLES!$A$2:$B$10,2,0))</f>
        <v>□</v>
      </c>
      <c r="C358" s="244" t="str">
        <f>IF(COUNTIF(C359:C366,"x"),"x","")</f>
        <v/>
      </c>
      <c r="D358" s="244" t="str">
        <f>IF(COUNTIF(D359:D366,"x"),"x","")</f>
        <v/>
      </c>
      <c r="E358" s="166" t="s">
        <v>4050</v>
      </c>
      <c r="F358" s="166" t="s">
        <v>4296</v>
      </c>
      <c r="G358" s="251"/>
      <c r="I358" s="251" t="str">
        <f t="shared" si="55"/>
        <v/>
      </c>
      <c r="J358" s="219" t="s">
        <v>9</v>
      </c>
      <c r="S358" s="202"/>
      <c r="U358" s="202">
        <v>9</v>
      </c>
      <c r="W358" s="202"/>
      <c r="X358" s="235"/>
      <c r="Y358" s="235"/>
      <c r="Z358" s="235"/>
      <c r="AA358" s="235"/>
      <c r="AB358" s="235"/>
      <c r="AC358" s="235"/>
      <c r="AD358" s="235"/>
      <c r="AE358" s="235"/>
      <c r="AF358" s="235"/>
      <c r="AG358" s="235"/>
      <c r="AH358" s="235"/>
      <c r="AI358" s="235"/>
      <c r="AJ358" s="235"/>
      <c r="AK358" s="235"/>
      <c r="AL358" s="235"/>
      <c r="AM358" s="235"/>
      <c r="AN358" s="235"/>
      <c r="AO358" s="235"/>
      <c r="AP358" s="235"/>
      <c r="AQ358" s="235"/>
      <c r="AR358" s="235"/>
      <c r="AS358" s="235"/>
      <c r="AT358" s="235"/>
    </row>
    <row r="359" spans="1:46">
      <c r="A359" s="248" t="s">
        <v>1504</v>
      </c>
      <c r="B359" s="248" t="str">
        <f>IF(ISERROR(VLOOKUP(A359,TABLES!$A$2:$B$10,2,0)),"",VLOOKUP(A359,TABLES!$A$2:$B$10,2,0))</f>
        <v>□</v>
      </c>
      <c r="C359" s="222" t="str">
        <f t="shared" ref="C359:C366" si="58">IF($C$357="x","x","")</f>
        <v/>
      </c>
      <c r="D359" s="222" t="str">
        <f t="shared" ref="D359:D366" si="59">IF($D$357="x","x","")</f>
        <v/>
      </c>
      <c r="E359" s="166" t="s">
        <v>4304</v>
      </c>
      <c r="F359" s="166" t="s">
        <v>4305</v>
      </c>
      <c r="G359" s="251" t="s">
        <v>4053</v>
      </c>
      <c r="H359" s="235" t="s">
        <v>222</v>
      </c>
      <c r="I359" s="251" t="str">
        <f t="shared" si="55"/>
        <v>AQ_SANTE_CovInjNbDose ; AQ_SANTE_CovInjNbDose_N</v>
      </c>
      <c r="J359" s="219" t="s">
        <v>9</v>
      </c>
      <c r="S359" s="202"/>
      <c r="U359" s="202">
        <v>9</v>
      </c>
      <c r="W359" s="202"/>
      <c r="X359" s="235"/>
      <c r="Y359" s="235"/>
      <c r="Z359" s="235"/>
      <c r="AA359" s="235"/>
      <c r="AB359" s="235"/>
      <c r="AC359" s="235"/>
      <c r="AD359" s="235"/>
      <c r="AE359" s="235"/>
      <c r="AF359" s="235"/>
      <c r="AG359" s="235"/>
      <c r="AH359" s="235"/>
      <c r="AI359" s="235"/>
      <c r="AJ359" s="235"/>
      <c r="AK359" s="235"/>
      <c r="AL359" s="235"/>
      <c r="AM359" s="235"/>
      <c r="AN359" s="235"/>
      <c r="AO359" s="235"/>
      <c r="AP359" s="235"/>
      <c r="AQ359" s="235"/>
      <c r="AR359" s="235"/>
      <c r="AS359" s="235"/>
      <c r="AT359" s="235"/>
    </row>
    <row r="360" spans="1:46">
      <c r="A360" s="248" t="s">
        <v>1504</v>
      </c>
      <c r="B360" s="248" t="str">
        <f>IF(ISERROR(VLOOKUP(A360,TABLES!$A$2:$B$10,2,0)),"",VLOOKUP(A360,TABLES!$A$2:$B$10,2,0))</f>
        <v>□</v>
      </c>
      <c r="C360" s="222" t="str">
        <f t="shared" si="58"/>
        <v/>
      </c>
      <c r="D360" s="222" t="str">
        <f t="shared" si="59"/>
        <v/>
      </c>
      <c r="E360" s="166" t="s">
        <v>4051</v>
      </c>
      <c r="F360" s="166" t="s">
        <v>4237</v>
      </c>
      <c r="G360" s="251"/>
      <c r="I360" s="251" t="str">
        <f t="shared" si="55"/>
        <v/>
      </c>
      <c r="J360" s="219" t="s">
        <v>9</v>
      </c>
      <c r="S360" s="202"/>
      <c r="U360" s="202">
        <v>9</v>
      </c>
      <c r="W360" s="202"/>
      <c r="X360" s="235"/>
      <c r="Y360" s="235"/>
      <c r="Z360" s="235"/>
      <c r="AA360" s="235"/>
      <c r="AB360" s="235"/>
      <c r="AC360" s="235"/>
      <c r="AD360" s="235"/>
      <c r="AE360" s="235"/>
      <c r="AF360" s="235"/>
      <c r="AG360" s="235"/>
      <c r="AH360" s="235"/>
      <c r="AI360" s="235"/>
      <c r="AJ360" s="235"/>
      <c r="AK360" s="235"/>
      <c r="AL360" s="235"/>
      <c r="AM360" s="235"/>
      <c r="AN360" s="235"/>
      <c r="AO360" s="235"/>
      <c r="AP360" s="235"/>
      <c r="AQ360" s="235"/>
      <c r="AR360" s="235"/>
      <c r="AS360" s="235"/>
      <c r="AT360" s="235"/>
    </row>
    <row r="361" spans="1:46">
      <c r="A361" s="248" t="s">
        <v>1504</v>
      </c>
      <c r="B361" s="248" t="str">
        <f>IF(ISERROR(VLOOKUP(A361,TABLES!$A$2:$B$10,2,0)),"",VLOOKUP(A361,TABLES!$A$2:$B$10,2,0))</f>
        <v>□</v>
      </c>
      <c r="C361" s="222" t="str">
        <f t="shared" si="58"/>
        <v/>
      </c>
      <c r="D361" s="222" t="str">
        <f t="shared" si="59"/>
        <v/>
      </c>
      <c r="E361" s="166" t="s">
        <v>4297</v>
      </c>
      <c r="F361" s="166" t="s">
        <v>4297</v>
      </c>
      <c r="G361" s="251" t="s">
        <v>4054</v>
      </c>
      <c r="H361" s="235" t="s">
        <v>222</v>
      </c>
      <c r="I361" s="251" t="str">
        <f t="shared" si="55"/>
        <v>AQ_SANTE_CovVacPfizer ; AQ_SANTE_CovVacPfizer_N</v>
      </c>
      <c r="J361" s="219" t="s">
        <v>9</v>
      </c>
      <c r="S361" s="202"/>
      <c r="U361" s="202">
        <v>9</v>
      </c>
      <c r="W361" s="202"/>
      <c r="X361" s="235"/>
      <c r="Y361" s="235"/>
      <c r="Z361" s="235"/>
      <c r="AA361" s="235"/>
      <c r="AB361" s="235"/>
      <c r="AC361" s="235"/>
      <c r="AD361" s="235"/>
      <c r="AE361" s="235"/>
      <c r="AF361" s="235"/>
      <c r="AG361" s="235"/>
      <c r="AH361" s="235"/>
      <c r="AI361" s="235"/>
      <c r="AJ361" s="235"/>
      <c r="AK361" s="235"/>
      <c r="AL361" s="235"/>
      <c r="AM361" s="235"/>
      <c r="AN361" s="235"/>
      <c r="AO361" s="235"/>
      <c r="AP361" s="235"/>
      <c r="AQ361" s="235"/>
      <c r="AR361" s="235"/>
      <c r="AS361" s="235"/>
      <c r="AT361" s="235"/>
    </row>
    <row r="362" spans="1:46">
      <c r="A362" s="248" t="s">
        <v>1504</v>
      </c>
      <c r="B362" s="248" t="str">
        <f>IF(ISERROR(VLOOKUP(A362,TABLES!$A$2:$B$10,2,0)),"",VLOOKUP(A362,TABLES!$A$2:$B$10,2,0))</f>
        <v>□</v>
      </c>
      <c r="C362" s="222" t="str">
        <f t="shared" si="58"/>
        <v/>
      </c>
      <c r="D362" s="222" t="str">
        <f t="shared" si="59"/>
        <v/>
      </c>
      <c r="E362" s="166" t="s">
        <v>4252</v>
      </c>
      <c r="F362" s="166" t="s">
        <v>4252</v>
      </c>
      <c r="G362" s="251" t="s">
        <v>4055</v>
      </c>
      <c r="H362" s="235" t="s">
        <v>222</v>
      </c>
      <c r="I362" s="251" t="str">
        <f t="shared" si="55"/>
        <v>AQ_SANTE_CovVacModerna ; AQ_SANTE_CovVacModerna_N</v>
      </c>
      <c r="J362" s="219" t="s">
        <v>9</v>
      </c>
      <c r="S362" s="202"/>
      <c r="U362" s="202">
        <v>9</v>
      </c>
      <c r="W362" s="202"/>
      <c r="X362" s="235"/>
      <c r="Y362" s="235"/>
      <c r="Z362" s="235"/>
      <c r="AA362" s="235"/>
      <c r="AB362" s="235"/>
      <c r="AC362" s="235"/>
      <c r="AD362" s="235"/>
      <c r="AE362" s="235"/>
      <c r="AF362" s="235"/>
      <c r="AG362" s="235"/>
      <c r="AH362" s="235"/>
      <c r="AI362" s="235"/>
      <c r="AJ362" s="235"/>
      <c r="AK362" s="235"/>
      <c r="AL362" s="235"/>
      <c r="AM362" s="235"/>
      <c r="AN362" s="235"/>
      <c r="AO362" s="235"/>
      <c r="AP362" s="235"/>
      <c r="AQ362" s="235"/>
      <c r="AR362" s="235"/>
      <c r="AS362" s="235"/>
      <c r="AT362" s="235"/>
    </row>
    <row r="363" spans="1:46">
      <c r="A363" s="248" t="s">
        <v>1504</v>
      </c>
      <c r="B363" s="248" t="str">
        <f>IF(ISERROR(VLOOKUP(A363,TABLES!$A$2:$B$10,2,0)),"",VLOOKUP(A363,TABLES!$A$2:$B$10,2,0))</f>
        <v>□</v>
      </c>
      <c r="C363" s="222" t="str">
        <f t="shared" si="58"/>
        <v/>
      </c>
      <c r="D363" s="222" t="str">
        <f t="shared" si="59"/>
        <v/>
      </c>
      <c r="E363" s="166" t="s">
        <v>4253</v>
      </c>
      <c r="F363" s="166" t="s">
        <v>4253</v>
      </c>
      <c r="G363" s="251" t="s">
        <v>4056</v>
      </c>
      <c r="H363" s="235" t="s">
        <v>222</v>
      </c>
      <c r="I363" s="251" t="str">
        <f t="shared" si="55"/>
        <v>AQ_SANTE_CovVacAstra ; AQ_SANTE_CovVacAstra_N</v>
      </c>
      <c r="J363" s="219" t="s">
        <v>9</v>
      </c>
      <c r="S363" s="202"/>
      <c r="U363" s="202">
        <v>9</v>
      </c>
      <c r="W363" s="202"/>
      <c r="X363" s="235"/>
      <c r="Y363" s="235"/>
      <c r="Z363" s="235"/>
      <c r="AA363" s="235"/>
      <c r="AB363" s="235"/>
      <c r="AC363" s="235"/>
      <c r="AD363" s="235"/>
      <c r="AE363" s="235"/>
      <c r="AF363" s="235"/>
      <c r="AG363" s="235"/>
      <c r="AH363" s="235"/>
      <c r="AI363" s="235"/>
      <c r="AJ363" s="235"/>
      <c r="AK363" s="235"/>
      <c r="AL363" s="235"/>
      <c r="AM363" s="235"/>
      <c r="AN363" s="235"/>
      <c r="AO363" s="235"/>
      <c r="AP363" s="235"/>
      <c r="AQ363" s="235"/>
      <c r="AR363" s="235"/>
      <c r="AS363" s="235"/>
      <c r="AT363" s="235"/>
    </row>
    <row r="364" spans="1:46">
      <c r="A364" s="248" t="s">
        <v>1504</v>
      </c>
      <c r="B364" s="248" t="str">
        <f>IF(ISERROR(VLOOKUP(A364,TABLES!$A$2:$B$10,2,0)),"",VLOOKUP(A364,TABLES!$A$2:$B$10,2,0))</f>
        <v>□</v>
      </c>
      <c r="C364" s="222" t="str">
        <f t="shared" si="58"/>
        <v/>
      </c>
      <c r="D364" s="222" t="str">
        <f t="shared" si="59"/>
        <v/>
      </c>
      <c r="E364" s="166" t="s">
        <v>4254</v>
      </c>
      <c r="F364" s="166" t="s">
        <v>4254</v>
      </c>
      <c r="G364" s="251" t="s">
        <v>4057</v>
      </c>
      <c r="H364" s="235" t="s">
        <v>222</v>
      </c>
      <c r="I364" s="251" t="str">
        <f t="shared" si="55"/>
        <v>AQ_SANTE_CovVacJohn ; AQ_SANTE_CovVacJohn_N</v>
      </c>
      <c r="J364" s="219" t="s">
        <v>9</v>
      </c>
      <c r="S364" s="202"/>
      <c r="U364" s="202">
        <v>9</v>
      </c>
      <c r="W364" s="202"/>
      <c r="X364" s="235"/>
      <c r="Y364" s="235"/>
      <c r="Z364" s="235"/>
      <c r="AA364" s="235"/>
      <c r="AB364" s="235"/>
      <c r="AC364" s="235"/>
      <c r="AD364" s="235"/>
      <c r="AE364" s="235"/>
      <c r="AF364" s="235"/>
      <c r="AG364" s="235"/>
      <c r="AH364" s="235"/>
      <c r="AI364" s="235"/>
      <c r="AJ364" s="235"/>
      <c r="AK364" s="235"/>
      <c r="AL364" s="235"/>
      <c r="AM364" s="235"/>
      <c r="AN364" s="235"/>
      <c r="AO364" s="235"/>
      <c r="AP364" s="235"/>
      <c r="AQ364" s="235"/>
      <c r="AR364" s="235"/>
      <c r="AS364" s="235"/>
      <c r="AT364" s="235"/>
    </row>
    <row r="365" spans="1:46">
      <c r="A365" s="248" t="s">
        <v>1504</v>
      </c>
      <c r="B365" s="248" t="str">
        <f>IF(ISERROR(VLOOKUP(A365,TABLES!$A$2:$B$10,2,0)),"",VLOOKUP(A365,TABLES!$A$2:$B$10,2,0))</f>
        <v>□</v>
      </c>
      <c r="C365" s="222" t="str">
        <f t="shared" si="58"/>
        <v/>
      </c>
      <c r="D365" s="222" t="str">
        <f t="shared" si="59"/>
        <v/>
      </c>
      <c r="E365" s="166" t="s">
        <v>1774</v>
      </c>
      <c r="F365" s="166" t="s">
        <v>4238</v>
      </c>
      <c r="G365" s="251" t="s">
        <v>4058</v>
      </c>
      <c r="H365" s="235" t="s">
        <v>222</v>
      </c>
      <c r="I365" s="251" t="str">
        <f t="shared" si="55"/>
        <v>AQ_SANTE_CovVacAutre ; AQ_SANTE_CovVacAutre_N</v>
      </c>
      <c r="J365" s="219" t="s">
        <v>9</v>
      </c>
      <c r="S365" s="202"/>
      <c r="U365" s="202">
        <v>9</v>
      </c>
      <c r="W365" s="202"/>
      <c r="X365" s="235"/>
      <c r="Y365" s="235"/>
      <c r="Z365" s="235"/>
      <c r="AA365" s="235"/>
      <c r="AB365" s="235"/>
      <c r="AC365" s="235"/>
      <c r="AD365" s="235"/>
      <c r="AE365" s="235"/>
      <c r="AF365" s="235"/>
      <c r="AG365" s="235"/>
      <c r="AH365" s="235"/>
      <c r="AI365" s="235"/>
      <c r="AJ365" s="235"/>
      <c r="AK365" s="235"/>
      <c r="AL365" s="235"/>
      <c r="AM365" s="235"/>
      <c r="AN365" s="235"/>
      <c r="AO365" s="235"/>
      <c r="AP365" s="235"/>
      <c r="AQ365" s="235"/>
      <c r="AR365" s="235"/>
      <c r="AS365" s="235"/>
      <c r="AT365" s="235"/>
    </row>
    <row r="366" spans="1:46">
      <c r="A366" s="248" t="s">
        <v>1504</v>
      </c>
      <c r="B366" s="248" t="str">
        <f>IF(ISERROR(VLOOKUP(A366,TABLES!$A$2:$B$10,2,0)),"",VLOOKUP(A366,TABLES!$A$2:$B$10,2,0))</f>
        <v>□</v>
      </c>
      <c r="C366" s="222" t="str">
        <f t="shared" si="58"/>
        <v/>
      </c>
      <c r="D366" s="222" t="str">
        <f t="shared" si="59"/>
        <v/>
      </c>
      <c r="E366" s="166" t="s">
        <v>2757</v>
      </c>
      <c r="F366" s="260" t="s">
        <v>2941</v>
      </c>
      <c r="G366" s="251" t="s">
        <v>4059</v>
      </c>
      <c r="H366" s="235" t="s">
        <v>222</v>
      </c>
      <c r="I366" s="251" t="str">
        <f t="shared" si="55"/>
        <v>AQ_SANTE_CovVacNsp ; AQ_SANTE_CovVacNsp_N</v>
      </c>
      <c r="J366" s="219" t="s">
        <v>9</v>
      </c>
      <c r="S366" s="202"/>
      <c r="U366" s="202">
        <v>9</v>
      </c>
      <c r="W366" s="202"/>
      <c r="X366" s="235"/>
      <c r="Y366" s="235"/>
      <c r="Z366" s="235"/>
      <c r="AA366" s="235"/>
      <c r="AB366" s="235"/>
      <c r="AC366" s="235"/>
      <c r="AD366" s="235"/>
      <c r="AE366" s="235"/>
      <c r="AF366" s="235"/>
      <c r="AG366" s="235"/>
      <c r="AH366" s="235"/>
      <c r="AI366" s="235"/>
      <c r="AJ366" s="235"/>
      <c r="AK366" s="235"/>
      <c r="AL366" s="235"/>
      <c r="AM366" s="235"/>
      <c r="AN366" s="235"/>
      <c r="AO366" s="235"/>
      <c r="AP366" s="235"/>
      <c r="AQ366" s="235"/>
      <c r="AR366" s="235"/>
      <c r="AS366" s="235"/>
      <c r="AT366" s="235"/>
    </row>
    <row r="367" spans="1:46">
      <c r="A367" s="248" t="s">
        <v>1507</v>
      </c>
      <c r="B367" s="243" t="str">
        <f>IF(ISERROR(VLOOKUP(A367,TABLES!$A$2:$B$10,2,0)),"",VLOOKUP(A367,TABLES!$A$2:$B$10,2,0))</f>
        <v>▐</v>
      </c>
      <c r="C367" s="245" t="str">
        <f>IF(COUNTIF(C369:C387,"x"),"z","")</f>
        <v/>
      </c>
      <c r="D367" s="245" t="str">
        <f>IF(COUNTIF(D369:D387,"x"),"z","")</f>
        <v/>
      </c>
      <c r="E367" s="173" t="s">
        <v>3008</v>
      </c>
      <c r="F367" s="173" t="s">
        <v>3009</v>
      </c>
      <c r="G367" s="269"/>
      <c r="H367" s="269"/>
      <c r="I367" s="269" t="str">
        <f t="shared" si="55"/>
        <v/>
      </c>
      <c r="J367" s="269"/>
      <c r="K367" s="207"/>
      <c r="L367" s="214"/>
      <c r="M367" s="207"/>
      <c r="N367" s="214"/>
      <c r="O367" s="207"/>
      <c r="P367" s="214"/>
      <c r="Q367" s="207"/>
      <c r="R367" s="214"/>
      <c r="S367" s="207"/>
      <c r="T367" s="214"/>
      <c r="U367" s="207"/>
      <c r="V367" s="214" t="s">
        <v>222</v>
      </c>
      <c r="W367" s="207" t="s">
        <v>222</v>
      </c>
      <c r="X367" s="235"/>
      <c r="Y367" s="235"/>
      <c r="Z367" s="235"/>
      <c r="AA367" s="235"/>
      <c r="AB367" s="235"/>
      <c r="AC367" s="235"/>
      <c r="AD367" s="235"/>
      <c r="AE367" s="235"/>
      <c r="AF367" s="235"/>
      <c r="AG367" s="235"/>
      <c r="AH367" s="235"/>
      <c r="AI367" s="235"/>
      <c r="AJ367" s="235"/>
      <c r="AK367" s="235"/>
      <c r="AL367" s="235"/>
      <c r="AM367" s="235"/>
      <c r="AN367" s="235"/>
      <c r="AO367" s="235"/>
      <c r="AP367" s="235"/>
      <c r="AQ367" s="235"/>
      <c r="AR367" s="235"/>
      <c r="AS367" s="235"/>
      <c r="AT367" s="235"/>
    </row>
    <row r="368" spans="1:46" ht="33.75">
      <c r="A368" s="248"/>
      <c r="B368" s="243"/>
      <c r="C368" s="245"/>
      <c r="D368" s="245"/>
      <c r="E368" s="555" t="s">
        <v>4814</v>
      </c>
      <c r="F368" s="90" t="s">
        <v>3316</v>
      </c>
      <c r="G368" s="269"/>
      <c r="H368" s="269"/>
      <c r="I368" s="269"/>
      <c r="J368" s="269"/>
      <c r="K368" s="207"/>
      <c r="L368" s="214"/>
      <c r="M368" s="207"/>
      <c r="N368" s="214"/>
      <c r="O368" s="207"/>
      <c r="P368" s="214"/>
      <c r="Q368" s="207"/>
      <c r="R368" s="214"/>
      <c r="S368" s="207"/>
      <c r="T368" s="214"/>
      <c r="U368" s="207"/>
      <c r="V368" s="214"/>
      <c r="W368" s="207"/>
      <c r="X368" s="235"/>
      <c r="Y368" s="235"/>
      <c r="Z368" s="235"/>
      <c r="AA368" s="235"/>
      <c r="AB368" s="235"/>
      <c r="AC368" s="235"/>
      <c r="AD368" s="235"/>
      <c r="AE368" s="235"/>
      <c r="AF368" s="235"/>
      <c r="AG368" s="235"/>
      <c r="AH368" s="235"/>
      <c r="AI368" s="235"/>
      <c r="AJ368" s="235"/>
      <c r="AK368" s="235"/>
      <c r="AL368" s="235"/>
      <c r="AM368" s="235"/>
      <c r="AN368" s="235"/>
      <c r="AO368" s="235"/>
      <c r="AP368" s="235"/>
      <c r="AQ368" s="235"/>
      <c r="AR368" s="235"/>
      <c r="AS368" s="235"/>
      <c r="AT368" s="235"/>
    </row>
    <row r="369" spans="1:46">
      <c r="A369" s="248" t="s">
        <v>1505</v>
      </c>
      <c r="B369" s="243" t="str">
        <f>IF(ISERROR(VLOOKUP(A369,TABLES!$A$2:$B$10,2,0)),"",VLOOKUP(A369,TABLES!$A$2:$B$10,2,0))</f>
        <v>■</v>
      </c>
      <c r="C369" s="545"/>
      <c r="D369" s="545"/>
      <c r="E369" s="166" t="s">
        <v>4358</v>
      </c>
      <c r="F369" s="166" t="s">
        <v>4536</v>
      </c>
      <c r="G369" s="251" t="s">
        <v>4354</v>
      </c>
      <c r="I369" s="251" t="str">
        <f t="shared" si="55"/>
        <v>AQ_VIESEX_Preservatif</v>
      </c>
      <c r="J369" s="219" t="s">
        <v>4357</v>
      </c>
      <c r="S369" s="202"/>
      <c r="U369" s="187"/>
      <c r="V369" s="203">
        <v>25</v>
      </c>
      <c r="W369" s="202"/>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row>
    <row r="370" spans="1:46">
      <c r="A370" s="248" t="s">
        <v>1508</v>
      </c>
      <c r="B370" s="248" t="str">
        <f>IF(ISERROR(VLOOKUP(A370,TABLES!$A$2:$B$10,2,0)),"",VLOOKUP(A370,TABLES!$A$2:$B$10,2,0))</f>
        <v>□</v>
      </c>
      <c r="C370" s="556" t="str">
        <f>IF(COUNTIF(C371:C372,"x"),"x","")</f>
        <v/>
      </c>
      <c r="D370" s="244" t="str">
        <f>IF(COUNTIF(D371:D372,"x"),"x","")</f>
        <v/>
      </c>
      <c r="E370" s="166" t="s">
        <v>4359</v>
      </c>
      <c r="F370" s="166" t="s">
        <v>1171</v>
      </c>
      <c r="G370" s="251"/>
      <c r="I370" s="251" t="str">
        <f t="shared" si="55"/>
        <v/>
      </c>
      <c r="J370" s="219"/>
      <c r="S370" s="202"/>
      <c r="U370" s="187"/>
      <c r="V370" s="203">
        <v>25</v>
      </c>
      <c r="W370" s="202"/>
      <c r="X370" s="235"/>
      <c r="Y370" s="235"/>
      <c r="Z370" s="235"/>
      <c r="AA370" s="235"/>
      <c r="AB370" s="235"/>
      <c r="AC370" s="235"/>
      <c r="AD370" s="235"/>
      <c r="AE370" s="235"/>
      <c r="AF370" s="235"/>
      <c r="AG370" s="235"/>
      <c r="AH370" s="235"/>
      <c r="AI370" s="235"/>
      <c r="AJ370" s="235"/>
      <c r="AK370" s="235"/>
      <c r="AL370" s="235"/>
      <c r="AM370" s="235"/>
      <c r="AN370" s="235"/>
      <c r="AO370" s="235"/>
      <c r="AP370" s="235"/>
      <c r="AQ370" s="235"/>
      <c r="AR370" s="235"/>
      <c r="AS370" s="235"/>
      <c r="AT370" s="235"/>
    </row>
    <row r="371" spans="1:46">
      <c r="A371" s="248" t="s">
        <v>1504</v>
      </c>
      <c r="B371" s="248" t="str">
        <f>IF(ISERROR(VLOOKUP(A371,TABLES!$A$2:$B$10,2,0)),"",VLOOKUP(A371,TABLES!$A$2:$B$10,2,0))</f>
        <v>□</v>
      </c>
      <c r="C371" s="212" t="str">
        <f>IF($C$369="x","x","")</f>
        <v/>
      </c>
      <c r="D371" s="212" t="str">
        <f>IF($D$369="x","x","")</f>
        <v/>
      </c>
      <c r="E371" s="166" t="s">
        <v>4360</v>
      </c>
      <c r="F371" s="166" t="s">
        <v>4537</v>
      </c>
      <c r="G371" s="251" t="s">
        <v>4355</v>
      </c>
      <c r="I371" s="251" t="str">
        <f t="shared" si="55"/>
        <v>AQ_VIESEX_ContreMaladie</v>
      </c>
      <c r="J371" s="219" t="s">
        <v>4357</v>
      </c>
      <c r="S371" s="202"/>
      <c r="U371" s="187"/>
      <c r="V371" s="203">
        <v>25</v>
      </c>
      <c r="W371" s="202"/>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row>
    <row r="372" spans="1:46">
      <c r="A372" s="248" t="s">
        <v>1504</v>
      </c>
      <c r="B372" s="248" t="str">
        <f>IF(ISERROR(VLOOKUP(A372,TABLES!$A$2:$B$10,2,0)),"",VLOOKUP(A372,TABLES!$A$2:$B$10,2,0))</f>
        <v>□</v>
      </c>
      <c r="C372" s="212" t="str">
        <f>IF($C$369="x","x","")</f>
        <v/>
      </c>
      <c r="D372" s="212" t="str">
        <f>IF($D$369="x","x","")</f>
        <v/>
      </c>
      <c r="E372" s="166" t="s">
        <v>4361</v>
      </c>
      <c r="F372" s="166" t="s">
        <v>4538</v>
      </c>
      <c r="G372" s="251" t="s">
        <v>4356</v>
      </c>
      <c r="I372" s="251" t="str">
        <f t="shared" si="55"/>
        <v>AQ_VIESEX_ContreGross</v>
      </c>
      <c r="J372" s="219" t="s">
        <v>4357</v>
      </c>
      <c r="S372" s="202"/>
      <c r="U372" s="187"/>
      <c r="V372" s="203">
        <v>25</v>
      </c>
      <c r="W372" s="202"/>
      <c r="X372" s="235"/>
      <c r="Y372" s="235"/>
      <c r="Z372" s="235"/>
      <c r="AA372" s="235"/>
      <c r="AB372" s="235"/>
      <c r="AC372" s="235"/>
      <c r="AD372" s="235"/>
      <c r="AE372" s="235"/>
      <c r="AF372" s="235"/>
      <c r="AG372" s="235"/>
      <c r="AH372" s="235"/>
      <c r="AI372" s="235"/>
      <c r="AJ372" s="235"/>
      <c r="AK372" s="235"/>
      <c r="AL372" s="235"/>
      <c r="AM372" s="235"/>
      <c r="AN372" s="235"/>
      <c r="AO372" s="235"/>
      <c r="AP372" s="235"/>
      <c r="AQ372" s="235"/>
      <c r="AR372" s="235"/>
      <c r="AS372" s="235"/>
      <c r="AT372" s="235"/>
    </row>
    <row r="373" spans="1:46" ht="22.5">
      <c r="A373" s="248" t="s">
        <v>1505</v>
      </c>
      <c r="B373" s="243" t="str">
        <f>IF(ISERROR(VLOOKUP(A373,TABLES!$A$2:$B$10,2,0)),"",VLOOKUP(A373,TABLES!$A$2:$B$10,2,0))</f>
        <v>■</v>
      </c>
      <c r="C373" s="545"/>
      <c r="D373" s="545"/>
      <c r="E373" s="166" t="s">
        <v>4363</v>
      </c>
      <c r="F373" s="166" t="s">
        <v>4539</v>
      </c>
      <c r="G373" s="251" t="s">
        <v>4362</v>
      </c>
      <c r="I373" s="251" t="str">
        <f t="shared" si="55"/>
        <v>AQ_VIESEX_AutrePreserv</v>
      </c>
      <c r="J373" s="219" t="s">
        <v>4357</v>
      </c>
      <c r="S373" s="202"/>
      <c r="U373" s="187"/>
      <c r="V373" s="203">
        <v>26</v>
      </c>
      <c r="W373" s="202"/>
      <c r="X373" s="235"/>
      <c r="Y373" s="235"/>
      <c r="Z373" s="235"/>
      <c r="AA373" s="235"/>
      <c r="AB373" s="235"/>
      <c r="AC373" s="235"/>
      <c r="AD373" s="235"/>
      <c r="AE373" s="235"/>
      <c r="AF373" s="235"/>
      <c r="AG373" s="235"/>
      <c r="AH373" s="235"/>
      <c r="AI373" s="235"/>
      <c r="AJ373" s="235"/>
      <c r="AK373" s="235"/>
      <c r="AL373" s="235"/>
      <c r="AM373" s="235"/>
      <c r="AN373" s="235"/>
      <c r="AO373" s="235"/>
      <c r="AP373" s="235"/>
      <c r="AQ373" s="235"/>
      <c r="AR373" s="235"/>
      <c r="AS373" s="235"/>
      <c r="AT373" s="235"/>
    </row>
    <row r="374" spans="1:46">
      <c r="A374" s="248" t="s">
        <v>1508</v>
      </c>
      <c r="B374" s="248" t="str">
        <f>IF(ISERROR(VLOOKUP(A374,TABLES!$A$2:$B$10,2,0)),"",VLOOKUP(A374,TABLES!$A$2:$B$10,2,0))</f>
        <v>□</v>
      </c>
      <c r="C374" s="556" t="str">
        <f>IF(COUNTIF(C375:C380,"x"),"x","")</f>
        <v/>
      </c>
      <c r="D374" s="244" t="str">
        <f>IF(COUNTIF(D375:D380,"x"),"x","")</f>
        <v/>
      </c>
      <c r="E374" s="166" t="s">
        <v>4364</v>
      </c>
      <c r="F374" s="166" t="s">
        <v>4540</v>
      </c>
      <c r="G374" s="251"/>
      <c r="I374" s="251" t="str">
        <f t="shared" si="55"/>
        <v/>
      </c>
      <c r="J374" s="219"/>
      <c r="S374" s="202"/>
      <c r="U374" s="187"/>
      <c r="V374" s="203">
        <v>26</v>
      </c>
      <c r="W374" s="202"/>
      <c r="X374" s="235"/>
      <c r="Y374" s="235"/>
      <c r="Z374" s="235"/>
      <c r="AA374" s="235"/>
      <c r="AB374" s="235"/>
      <c r="AC374" s="235"/>
      <c r="AD374" s="235"/>
      <c r="AE374" s="235"/>
      <c r="AF374" s="235"/>
      <c r="AG374" s="235"/>
      <c r="AH374" s="235"/>
      <c r="AI374" s="235"/>
      <c r="AJ374" s="235"/>
      <c r="AK374" s="235"/>
      <c r="AL374" s="235"/>
      <c r="AM374" s="235"/>
      <c r="AN374" s="235"/>
      <c r="AO374" s="235"/>
      <c r="AP374" s="235"/>
      <c r="AQ374" s="235"/>
      <c r="AR374" s="235"/>
      <c r="AS374" s="235"/>
      <c r="AT374" s="235"/>
    </row>
    <row r="375" spans="1:46">
      <c r="A375" s="248" t="s">
        <v>1504</v>
      </c>
      <c r="B375" s="248" t="str">
        <f>IF(ISERROR(VLOOKUP(A375,TABLES!$A$2:$B$10,2,0)),"",VLOOKUP(A375,TABLES!$A$2:$B$10,2,0))</f>
        <v>□</v>
      </c>
      <c r="C375" s="212" t="str">
        <f t="shared" ref="C375:C380" si="60">IF($C$373="x","x","")</f>
        <v/>
      </c>
      <c r="D375" s="212" t="str">
        <f t="shared" ref="D375:D380" si="61">IF($D$373="x","x","")</f>
        <v/>
      </c>
      <c r="E375" s="166" t="s">
        <v>4369</v>
      </c>
      <c r="F375" s="166" t="s">
        <v>4541</v>
      </c>
      <c r="G375" s="251" t="s">
        <v>4365</v>
      </c>
      <c r="H375" s="252"/>
      <c r="I375" s="251" t="str">
        <f t="shared" si="55"/>
        <v>AQ_VIESEX_Cpilule</v>
      </c>
      <c r="J375" s="219" t="s">
        <v>4357</v>
      </c>
      <c r="S375" s="202"/>
      <c r="U375" s="187"/>
      <c r="V375" s="203">
        <v>26</v>
      </c>
      <c r="W375" s="202"/>
      <c r="X375" s="235"/>
      <c r="Y375" s="235"/>
      <c r="Z375" s="235"/>
      <c r="AA375" s="235"/>
      <c r="AB375" s="235"/>
      <c r="AC375" s="235"/>
      <c r="AD375" s="235"/>
      <c r="AE375" s="235"/>
      <c r="AF375" s="235"/>
      <c r="AG375" s="235"/>
      <c r="AH375" s="235"/>
      <c r="AI375" s="235"/>
      <c r="AJ375" s="235"/>
      <c r="AK375" s="235"/>
      <c r="AL375" s="235"/>
      <c r="AM375" s="235"/>
      <c r="AN375" s="235"/>
      <c r="AO375" s="235"/>
      <c r="AP375" s="235"/>
      <c r="AQ375" s="235"/>
      <c r="AR375" s="235"/>
      <c r="AS375" s="235"/>
      <c r="AT375" s="235"/>
    </row>
    <row r="376" spans="1:46">
      <c r="A376" s="248" t="s">
        <v>1504</v>
      </c>
      <c r="B376" s="248" t="str">
        <f>IF(ISERROR(VLOOKUP(A376,TABLES!$A$2:$B$10,2,0)),"",VLOOKUP(A376,TABLES!$A$2:$B$10,2,0))</f>
        <v>□</v>
      </c>
      <c r="C376" s="212" t="str">
        <f t="shared" si="60"/>
        <v/>
      </c>
      <c r="D376" s="212" t="str">
        <f t="shared" si="61"/>
        <v/>
      </c>
      <c r="E376" s="166" t="s">
        <v>4553</v>
      </c>
      <c r="F376" s="166" t="s">
        <v>4555</v>
      </c>
      <c r="G376" s="251" t="s">
        <v>4554</v>
      </c>
      <c r="I376" s="251" t="str">
        <f t="shared" si="55"/>
        <v>AQ_VIESEX_Csterilet; AQ_VIESEX_CSQuoi</v>
      </c>
      <c r="J376" s="219" t="s">
        <v>4357</v>
      </c>
      <c r="S376" s="202"/>
      <c r="U376" s="187"/>
      <c r="V376" s="203">
        <v>26</v>
      </c>
      <c r="W376" s="202"/>
      <c r="X376" s="235"/>
      <c r="Y376" s="235"/>
      <c r="Z376" s="235"/>
      <c r="AA376" s="235"/>
      <c r="AB376" s="235"/>
      <c r="AC376" s="235"/>
      <c r="AD376" s="235"/>
      <c r="AE376" s="235"/>
      <c r="AF376" s="235"/>
      <c r="AG376" s="235"/>
      <c r="AH376" s="235"/>
      <c r="AI376" s="235"/>
      <c r="AJ376" s="235"/>
      <c r="AK376" s="235"/>
      <c r="AL376" s="235"/>
      <c r="AM376" s="235"/>
      <c r="AN376" s="235"/>
      <c r="AO376" s="235"/>
      <c r="AP376" s="235"/>
      <c r="AQ376" s="235"/>
      <c r="AR376" s="235"/>
      <c r="AS376" s="235"/>
      <c r="AT376" s="235"/>
    </row>
    <row r="377" spans="1:46">
      <c r="A377" s="248" t="s">
        <v>1504</v>
      </c>
      <c r="B377" s="248" t="str">
        <f>IF(ISERROR(VLOOKUP(A377,TABLES!$A$2:$B$10,2,0)),"",VLOOKUP(A377,TABLES!$A$2:$B$10,2,0))</f>
        <v>□</v>
      </c>
      <c r="C377" s="212" t="str">
        <f t="shared" si="60"/>
        <v/>
      </c>
      <c r="D377" s="212" t="str">
        <f t="shared" si="61"/>
        <v/>
      </c>
      <c r="E377" s="166" t="s">
        <v>4370</v>
      </c>
      <c r="F377" s="166" t="s">
        <v>4370</v>
      </c>
      <c r="G377" s="251" t="s">
        <v>4366</v>
      </c>
      <c r="I377" s="251" t="str">
        <f t="shared" si="55"/>
        <v>AQ_VIESEX_CImplant</v>
      </c>
      <c r="J377" s="219" t="s">
        <v>4357</v>
      </c>
      <c r="S377" s="202"/>
      <c r="U377" s="187"/>
      <c r="V377" s="203">
        <v>26</v>
      </c>
      <c r="W377" s="202"/>
      <c r="X377" s="235"/>
      <c r="Y377" s="235"/>
      <c r="Z377" s="235"/>
      <c r="AA377" s="235"/>
      <c r="AB377" s="235"/>
      <c r="AC377" s="235"/>
      <c r="AD377" s="235"/>
      <c r="AE377" s="235"/>
      <c r="AF377" s="235"/>
      <c r="AG377" s="235"/>
      <c r="AH377" s="235"/>
      <c r="AI377" s="235"/>
      <c r="AJ377" s="235"/>
      <c r="AK377" s="235"/>
      <c r="AL377" s="235"/>
      <c r="AM377" s="235"/>
      <c r="AN377" s="235"/>
      <c r="AO377" s="235"/>
      <c r="AP377" s="235"/>
      <c r="AQ377" s="235"/>
      <c r="AR377" s="235"/>
      <c r="AS377" s="235"/>
      <c r="AT377" s="235"/>
    </row>
    <row r="378" spans="1:46">
      <c r="A378" s="248" t="s">
        <v>1504</v>
      </c>
      <c r="B378" s="248" t="str">
        <f>IF(ISERROR(VLOOKUP(A378,TABLES!$A$2:$B$10,2,0)),"",VLOOKUP(A378,TABLES!$A$2:$B$10,2,0))</f>
        <v>□</v>
      </c>
      <c r="C378" s="212" t="str">
        <f t="shared" si="60"/>
        <v/>
      </c>
      <c r="D378" s="212" t="str">
        <f t="shared" si="61"/>
        <v/>
      </c>
      <c r="E378" s="166" t="s">
        <v>4371</v>
      </c>
      <c r="F378" s="166" t="s">
        <v>4542</v>
      </c>
      <c r="G378" s="251" t="s">
        <v>4367</v>
      </c>
      <c r="I378" s="251" t="str">
        <f t="shared" si="55"/>
        <v>AQ_VIESEX_Ligat</v>
      </c>
      <c r="J378" s="219" t="s">
        <v>4357</v>
      </c>
      <c r="S378" s="202"/>
      <c r="U378" s="187"/>
      <c r="V378" s="203">
        <v>26</v>
      </c>
      <c r="W378" s="202"/>
      <c r="X378" s="235"/>
      <c r="Y378" s="235"/>
      <c r="Z378" s="235"/>
      <c r="AA378" s="235"/>
      <c r="AB378" s="235"/>
      <c r="AC378" s="235"/>
      <c r="AD378" s="235"/>
      <c r="AE378" s="235"/>
      <c r="AF378" s="235"/>
      <c r="AG378" s="235"/>
      <c r="AH378" s="235"/>
      <c r="AI378" s="235"/>
      <c r="AJ378" s="235"/>
      <c r="AK378" s="235"/>
      <c r="AL378" s="235"/>
      <c r="AM378" s="235"/>
      <c r="AN378" s="235"/>
      <c r="AO378" s="235"/>
      <c r="AP378" s="235"/>
      <c r="AQ378" s="235"/>
      <c r="AR378" s="235"/>
      <c r="AS378" s="235"/>
      <c r="AT378" s="235"/>
    </row>
    <row r="379" spans="1:46">
      <c r="A379" s="248" t="s">
        <v>1504</v>
      </c>
      <c r="B379" s="248" t="str">
        <f>IF(ISERROR(VLOOKUP(A379,TABLES!$A$2:$B$10,2,0)),"",VLOOKUP(A379,TABLES!$A$2:$B$10,2,0))</f>
        <v>□</v>
      </c>
      <c r="C379" s="212" t="str">
        <f t="shared" si="60"/>
        <v/>
      </c>
      <c r="D379" s="212" t="str">
        <f t="shared" si="61"/>
        <v/>
      </c>
      <c r="E379" s="166" t="s">
        <v>4372</v>
      </c>
      <c r="F379" s="166" t="s">
        <v>4543</v>
      </c>
      <c r="G379" s="251" t="s">
        <v>4368</v>
      </c>
      <c r="I379" s="251" t="str">
        <f t="shared" si="55"/>
        <v>AQ_VIESEX_Vasect</v>
      </c>
      <c r="J379" s="219" t="s">
        <v>4357</v>
      </c>
      <c r="S379" s="202"/>
      <c r="U379" s="187"/>
      <c r="V379" s="203">
        <v>26</v>
      </c>
      <c r="W379" s="202"/>
      <c r="X379" s="235"/>
      <c r="Y379" s="235"/>
      <c r="Z379" s="235"/>
      <c r="AA379" s="235"/>
      <c r="AB379" s="235"/>
      <c r="AC379" s="235"/>
      <c r="AD379" s="235"/>
      <c r="AE379" s="235"/>
      <c r="AF379" s="235"/>
      <c r="AG379" s="235"/>
      <c r="AH379" s="235"/>
      <c r="AI379" s="235"/>
      <c r="AJ379" s="235"/>
      <c r="AK379" s="235"/>
      <c r="AL379" s="235"/>
      <c r="AM379" s="235"/>
      <c r="AN379" s="235"/>
      <c r="AO379" s="235"/>
      <c r="AP379" s="235"/>
      <c r="AQ379" s="235"/>
      <c r="AR379" s="235"/>
      <c r="AS379" s="235"/>
      <c r="AT379" s="235"/>
    </row>
    <row r="380" spans="1:46">
      <c r="A380" s="248" t="s">
        <v>1504</v>
      </c>
      <c r="B380" s="248" t="str">
        <f>IF(ISERROR(VLOOKUP(A380,TABLES!$A$2:$B$10,2,0)),"",VLOOKUP(A380,TABLES!$A$2:$B$10,2,0))</f>
        <v>□</v>
      </c>
      <c r="C380" s="212" t="str">
        <f t="shared" si="60"/>
        <v/>
      </c>
      <c r="D380" s="212" t="str">
        <f t="shared" si="61"/>
        <v/>
      </c>
      <c r="E380" s="166" t="s">
        <v>4556</v>
      </c>
      <c r="F380" s="166" t="s">
        <v>4216</v>
      </c>
      <c r="G380" s="251" t="s">
        <v>4557</v>
      </c>
      <c r="I380" s="251" t="str">
        <f t="shared" si="55"/>
        <v>AQ_VIESEX_AutreStr; AQ_VIESEX_AutreStrPs</v>
      </c>
      <c r="J380" s="219" t="s">
        <v>4357</v>
      </c>
      <c r="S380" s="202"/>
      <c r="U380" s="187"/>
      <c r="V380" s="203">
        <v>26</v>
      </c>
      <c r="W380" s="202"/>
      <c r="X380" s="235"/>
      <c r="Y380" s="235"/>
      <c r="Z380" s="235"/>
      <c r="AA380" s="235"/>
      <c r="AB380" s="235"/>
      <c r="AC380" s="235"/>
      <c r="AD380" s="235"/>
      <c r="AE380" s="235"/>
      <c r="AF380" s="235"/>
      <c r="AG380" s="235"/>
      <c r="AH380" s="235"/>
      <c r="AI380" s="235"/>
      <c r="AJ380" s="235"/>
      <c r="AK380" s="235"/>
      <c r="AL380" s="235"/>
      <c r="AM380" s="235"/>
      <c r="AN380" s="235"/>
      <c r="AO380" s="235"/>
      <c r="AP380" s="235"/>
      <c r="AQ380" s="235"/>
      <c r="AR380" s="235"/>
      <c r="AS380" s="235"/>
      <c r="AT380" s="235"/>
    </row>
    <row r="381" spans="1:46">
      <c r="A381" s="248"/>
      <c r="B381" s="248"/>
      <c r="C381" s="545"/>
      <c r="D381" s="545"/>
      <c r="E381" s="554" t="s">
        <v>4818</v>
      </c>
      <c r="F381" s="554" t="s">
        <v>4819</v>
      </c>
      <c r="G381" s="251" t="s">
        <v>4820</v>
      </c>
      <c r="H381" s="252" t="s">
        <v>222</v>
      </c>
      <c r="I381" s="251" t="str">
        <f t="shared" si="55"/>
        <v>AQ_VIESEX_RapSex ; AQ_VIESEX_RapSex_N</v>
      </c>
      <c r="J381" s="219" t="s">
        <v>4357</v>
      </c>
      <c r="S381" s="202"/>
      <c r="U381" s="187"/>
      <c r="W381" s="202">
        <v>25</v>
      </c>
      <c r="X381" s="235"/>
      <c r="Y381" s="235"/>
      <c r="Z381" s="235"/>
      <c r="AA381" s="235"/>
      <c r="AB381" s="235"/>
      <c r="AC381" s="235"/>
      <c r="AD381" s="235"/>
      <c r="AE381" s="235"/>
      <c r="AF381" s="235"/>
      <c r="AG381" s="235"/>
      <c r="AH381" s="235"/>
      <c r="AI381" s="235"/>
      <c r="AJ381" s="235"/>
      <c r="AK381" s="235"/>
      <c r="AL381" s="235"/>
      <c r="AM381" s="235"/>
      <c r="AN381" s="235"/>
      <c r="AO381" s="235"/>
      <c r="AP381" s="235"/>
      <c r="AQ381" s="235"/>
      <c r="AR381" s="235"/>
      <c r="AS381" s="235"/>
      <c r="AT381" s="235"/>
    </row>
    <row r="382" spans="1:46" ht="33.75">
      <c r="C382" s="545"/>
      <c r="D382" s="545"/>
      <c r="E382" s="554" t="s">
        <v>4813</v>
      </c>
      <c r="F382" s="166" t="s">
        <v>4816</v>
      </c>
      <c r="G382" s="251" t="s">
        <v>4933</v>
      </c>
      <c r="I382" s="251" t="str">
        <f t="shared" si="55"/>
        <v>AQ_VIESEX_PartNb12mois; AQ_VIESEX_PartNbNspr12mois</v>
      </c>
      <c r="J382" s="219" t="s">
        <v>4357</v>
      </c>
      <c r="S382" s="202"/>
      <c r="W382" s="202">
        <v>26</v>
      </c>
      <c r="X382" s="235"/>
      <c r="Y382" s="235"/>
      <c r="Z382" s="235"/>
      <c r="AA382" s="235"/>
      <c r="AB382" s="235"/>
      <c r="AC382" s="235"/>
      <c r="AD382" s="235"/>
      <c r="AE382" s="235"/>
      <c r="AF382" s="235"/>
      <c r="AG382" s="235"/>
      <c r="AH382" s="235"/>
      <c r="AI382" s="235"/>
      <c r="AJ382" s="235"/>
      <c r="AK382" s="235"/>
      <c r="AL382" s="235"/>
      <c r="AM382" s="235"/>
      <c r="AN382" s="235"/>
      <c r="AO382" s="235"/>
      <c r="AP382" s="235"/>
      <c r="AQ382" s="235"/>
      <c r="AR382" s="235"/>
      <c r="AS382" s="235"/>
      <c r="AT382" s="235"/>
    </row>
    <row r="383" spans="1:46" ht="56.25">
      <c r="C383" s="557"/>
      <c r="D383" s="557"/>
      <c r="E383" s="554" t="s">
        <v>4812</v>
      </c>
      <c r="F383" s="554" t="s">
        <v>4817</v>
      </c>
      <c r="G383" s="251" t="s">
        <v>4815</v>
      </c>
      <c r="I383" s="251" t="str">
        <f t="shared" si="55"/>
        <v>AQ_VIESEX_PartQui12mois</v>
      </c>
      <c r="J383" s="219" t="s">
        <v>4357</v>
      </c>
      <c r="S383" s="202"/>
      <c r="W383" s="202">
        <v>26</v>
      </c>
      <c r="X383" s="235"/>
      <c r="Y383" s="235"/>
      <c r="Z383" s="235"/>
      <c r="AA383" s="235"/>
      <c r="AB383" s="235"/>
      <c r="AC383" s="235"/>
      <c r="AD383" s="235"/>
      <c r="AE383" s="235"/>
      <c r="AF383" s="235"/>
      <c r="AG383" s="235"/>
      <c r="AH383" s="235"/>
      <c r="AI383" s="235"/>
      <c r="AJ383" s="235"/>
      <c r="AK383" s="235"/>
      <c r="AL383" s="235"/>
      <c r="AM383" s="235"/>
      <c r="AN383" s="235"/>
      <c r="AO383" s="235"/>
      <c r="AP383" s="235"/>
      <c r="AQ383" s="235"/>
      <c r="AR383" s="235"/>
      <c r="AS383" s="235"/>
      <c r="AT383" s="235"/>
    </row>
    <row r="384" spans="1:46" ht="67.5">
      <c r="C384" s="545"/>
      <c r="E384" s="554" t="s">
        <v>4823</v>
      </c>
      <c r="F384" s="554" t="s">
        <v>4824</v>
      </c>
      <c r="G384" s="251" t="s">
        <v>4821</v>
      </c>
      <c r="H384" s="252" t="s">
        <v>222</v>
      </c>
      <c r="I384" s="251" t="str">
        <f t="shared" si="55"/>
        <v>AQ_VIESEX_RapSexDoul ; AQ_VIESEX_RapSexDoul_N</v>
      </c>
      <c r="J384" s="219" t="s">
        <v>4357</v>
      </c>
      <c r="S384" s="202"/>
      <c r="W384" s="202">
        <v>27</v>
      </c>
      <c r="X384" s="235"/>
      <c r="Y384" s="235"/>
      <c r="Z384" s="235"/>
      <c r="AA384" s="235"/>
      <c r="AB384" s="235"/>
      <c r="AC384" s="235"/>
      <c r="AD384" s="235"/>
      <c r="AE384" s="235"/>
      <c r="AF384" s="235"/>
      <c r="AG384" s="235"/>
      <c r="AH384" s="235"/>
      <c r="AI384" s="235"/>
      <c r="AJ384" s="235"/>
      <c r="AK384" s="235"/>
      <c r="AL384" s="235"/>
      <c r="AM384" s="235"/>
      <c r="AN384" s="235"/>
      <c r="AO384" s="235"/>
      <c r="AP384" s="235"/>
      <c r="AQ384" s="235"/>
      <c r="AR384" s="235"/>
      <c r="AS384" s="235"/>
      <c r="AT384" s="235"/>
    </row>
    <row r="385" spans="1:46" ht="78.75">
      <c r="C385" s="212" t="str">
        <f>IF($C$384="x","x","")</f>
        <v/>
      </c>
      <c r="D385" s="212" t="str">
        <f>IF($D$384="x","x","")</f>
        <v/>
      </c>
      <c r="E385" s="554" t="s">
        <v>4825</v>
      </c>
      <c r="F385" s="554" t="s">
        <v>4826</v>
      </c>
      <c r="G385" s="251" t="s">
        <v>4822</v>
      </c>
      <c r="H385" s="252" t="s">
        <v>222</v>
      </c>
      <c r="I385" s="251" t="str">
        <f t="shared" si="55"/>
        <v>AQ_VIESEX_RapSexDoulRet ; AQ_VIESEX_RapSexDoulRet_N</v>
      </c>
      <c r="J385" s="219" t="s">
        <v>4357</v>
      </c>
      <c r="S385" s="202"/>
      <c r="W385" s="202">
        <v>27</v>
      </c>
      <c r="X385" s="235"/>
      <c r="Y385" s="235"/>
      <c r="Z385" s="235"/>
      <c r="AA385" s="235"/>
      <c r="AB385" s="235"/>
      <c r="AC385" s="235"/>
      <c r="AD385" s="235"/>
      <c r="AE385" s="235"/>
      <c r="AF385" s="235"/>
      <c r="AG385" s="235"/>
      <c r="AH385" s="235"/>
      <c r="AI385" s="235"/>
      <c r="AJ385" s="235"/>
      <c r="AK385" s="235"/>
      <c r="AL385" s="235"/>
      <c r="AM385" s="235"/>
      <c r="AN385" s="235"/>
      <c r="AO385" s="235"/>
      <c r="AP385" s="235"/>
      <c r="AQ385" s="235"/>
      <c r="AR385" s="235"/>
      <c r="AS385" s="235"/>
      <c r="AT385" s="235"/>
    </row>
    <row r="386" spans="1:46" ht="67.5">
      <c r="A386" s="235"/>
      <c r="B386" s="235"/>
      <c r="C386" s="545"/>
      <c r="D386" s="545"/>
      <c r="E386" s="558" t="s">
        <v>4829</v>
      </c>
      <c r="F386" s="554" t="s">
        <v>4830</v>
      </c>
      <c r="G386" s="251" t="s">
        <v>4827</v>
      </c>
      <c r="H386" s="252" t="s">
        <v>222</v>
      </c>
      <c r="I386" s="251" t="str">
        <f t="shared" si="55"/>
        <v>AQ_VIESEX_VieSexSatisf ; AQ_VIESEX_VieSexSatisf_N</v>
      </c>
      <c r="J386" s="219" t="s">
        <v>4357</v>
      </c>
      <c r="S386" s="202"/>
      <c r="W386" s="202">
        <v>28</v>
      </c>
      <c r="X386" s="235"/>
      <c r="Y386" s="235"/>
      <c r="Z386" s="235"/>
      <c r="AA386" s="235"/>
      <c r="AB386" s="235"/>
      <c r="AC386" s="235"/>
      <c r="AD386" s="235"/>
      <c r="AE386" s="235"/>
      <c r="AF386" s="235"/>
      <c r="AG386" s="235"/>
      <c r="AH386" s="235"/>
      <c r="AI386" s="235"/>
      <c r="AJ386" s="235"/>
      <c r="AK386" s="235"/>
      <c r="AL386" s="235"/>
      <c r="AM386" s="235"/>
      <c r="AN386" s="235"/>
      <c r="AO386" s="235"/>
      <c r="AP386" s="235"/>
      <c r="AQ386" s="235"/>
      <c r="AR386" s="235"/>
      <c r="AS386" s="235"/>
      <c r="AT386" s="235"/>
    </row>
    <row r="387" spans="1:46" ht="101.25">
      <c r="A387" s="235"/>
      <c r="B387" s="235"/>
      <c r="C387" s="545"/>
      <c r="D387" s="545"/>
      <c r="E387" s="554" t="s">
        <v>5101</v>
      </c>
      <c r="F387" s="554" t="s">
        <v>5102</v>
      </c>
      <c r="G387" s="251" t="s">
        <v>4828</v>
      </c>
      <c r="H387" s="252" t="s">
        <v>222</v>
      </c>
      <c r="I387" s="251" t="str">
        <f t="shared" si="55"/>
        <v>AQ_VIESEX_VieCoupleSatisf ; AQ_VIESEX_VieCoupleSatisf_N</v>
      </c>
      <c r="J387" s="219" t="s">
        <v>4357</v>
      </c>
      <c r="S387" s="202"/>
      <c r="W387" s="202">
        <v>29</v>
      </c>
      <c r="X387" s="235"/>
      <c r="Y387" s="235"/>
      <c r="Z387" s="235"/>
      <c r="AA387" s="235"/>
      <c r="AB387" s="235"/>
      <c r="AC387" s="235"/>
      <c r="AD387" s="235"/>
      <c r="AE387" s="235"/>
      <c r="AF387" s="235"/>
      <c r="AG387" s="235"/>
      <c r="AH387" s="235"/>
      <c r="AI387" s="235"/>
      <c r="AJ387" s="235"/>
      <c r="AK387" s="235"/>
      <c r="AL387" s="235"/>
      <c r="AM387" s="235"/>
      <c r="AN387" s="235"/>
      <c r="AO387" s="235"/>
      <c r="AP387" s="235"/>
      <c r="AQ387" s="235"/>
      <c r="AR387" s="235"/>
      <c r="AS387" s="235"/>
      <c r="AT387" s="235"/>
    </row>
  </sheetData>
  <sheetProtection algorithmName="SHA-512" hashValue="Yp4faX7vU2IeZIzOGzvmO8k3SvrpJ+NwYdGBd1EzoTmJ0raxqhPT0MhY8BoZTP56MRAw7QRQNoY/kgA9LPQF5w==" saltValue="Gu7aE8eKeIBGp9ewpU/KVg==" spinCount="100000" sheet="1" objects="1" scenarios="1"/>
  <autoFilter ref="A1:W387" xr:uid="{00000000-0001-0000-0300-000000000000}"/>
  <conditionalFormatting sqref="C13:D13 C3:D3 C5:D8 C21:D27 C33:D34 C36:D50 C163:D184 C369:D369 C373:D373 C375:D380 C204:D208 D382 C385:D385 C388:D1048576 D384:D385 C187:D202 C337:D337 C260:D270 C258:D258 C325:D335 C52:D77 C79:D82 C84:D92 C94:D106 C221:D222 C224:D232 C242:D243 C245:D256 C272:D294 C321:D323 C108:D161 C296:D301 C303:D313">
    <cfRule type="cellIs" dxfId="1855" priority="1009" operator="equal">
      <formula>"+"</formula>
    </cfRule>
    <cfRule type="cellIs" dxfId="1854" priority="1011" operator="equal">
      <formula>"x"</formula>
    </cfRule>
    <cfRule type="cellIs" dxfId="1853" priority="1012" operator="equal">
      <formula>"z"</formula>
    </cfRule>
    <cfRule type="cellIs" dxfId="1852" priority="1013" operator="equal">
      <formula>"masquer"</formula>
    </cfRule>
  </conditionalFormatting>
  <conditionalFormatting sqref="D185">
    <cfRule type="cellIs" dxfId="1851" priority="877" operator="equal">
      <formula>"+"</formula>
    </cfRule>
    <cfRule type="cellIs" dxfId="1850" priority="878" operator="equal">
      <formula>"x"</formula>
    </cfRule>
    <cfRule type="cellIs" dxfId="1849" priority="879" operator="equal">
      <formula>"z"</formula>
    </cfRule>
    <cfRule type="cellIs" dxfId="1848" priority="880" operator="equal">
      <formula>"masquer"</formula>
    </cfRule>
  </conditionalFormatting>
  <conditionalFormatting sqref="C40:D40">
    <cfRule type="cellIs" dxfId="1847" priority="864" operator="equal">
      <formula>"+"</formula>
    </cfRule>
    <cfRule type="cellIs" dxfId="1846" priority="865" operator="equal">
      <formula>"x"</formula>
    </cfRule>
    <cfRule type="cellIs" dxfId="1845" priority="866" operator="equal">
      <formula>"z"</formula>
    </cfRule>
    <cfRule type="cellIs" dxfId="1844" priority="867" operator="equal">
      <formula>"masquer"</formula>
    </cfRule>
  </conditionalFormatting>
  <conditionalFormatting sqref="C210:D213">
    <cfRule type="cellIs" dxfId="1843" priority="782" operator="equal">
      <formula>"+"</formula>
    </cfRule>
    <cfRule type="cellIs" dxfId="1842" priority="783" operator="equal">
      <formula>"x"</formula>
    </cfRule>
    <cfRule type="cellIs" dxfId="1841" priority="784" operator="equal">
      <formula>"z"</formula>
    </cfRule>
    <cfRule type="cellIs" dxfId="1840" priority="785" operator="equal">
      <formula>"masquer"</formula>
    </cfRule>
  </conditionalFormatting>
  <conditionalFormatting sqref="C21:D21">
    <cfRule type="cellIs" dxfId="1839" priority="766" operator="equal">
      <formula>"+"</formula>
    </cfRule>
    <cfRule type="cellIs" dxfId="1838" priority="767" operator="equal">
      <formula>"x"</formula>
    </cfRule>
    <cfRule type="cellIs" dxfId="1837" priority="768" operator="equal">
      <formula>"z"</formula>
    </cfRule>
    <cfRule type="cellIs" dxfId="1836" priority="769" operator="equal">
      <formula>"masquer"</formula>
    </cfRule>
  </conditionalFormatting>
  <conditionalFormatting sqref="C4:D4">
    <cfRule type="cellIs" dxfId="1835" priority="737" operator="equal">
      <formula>"+"</formula>
    </cfRule>
    <cfRule type="cellIs" dxfId="1834" priority="738" operator="equal">
      <formula>"x"</formula>
    </cfRule>
    <cfRule type="cellIs" dxfId="1833" priority="739" operator="equal">
      <formula>"z"</formula>
    </cfRule>
    <cfRule type="cellIs" dxfId="1832" priority="740" operator="equal">
      <formula>"masquer"</formula>
    </cfRule>
  </conditionalFormatting>
  <conditionalFormatting sqref="C341">
    <cfRule type="cellIs" dxfId="1831" priority="721" operator="equal">
      <formula>"+"</formula>
    </cfRule>
    <cfRule type="cellIs" dxfId="1830" priority="722" operator="equal">
      <formula>"x"</formula>
    </cfRule>
    <cfRule type="cellIs" dxfId="1829" priority="723" operator="equal">
      <formula>"z"</formula>
    </cfRule>
    <cfRule type="cellIs" dxfId="1828" priority="724" operator="equal">
      <formula>"masquer"</formula>
    </cfRule>
  </conditionalFormatting>
  <conditionalFormatting sqref="C9:D10">
    <cfRule type="cellIs" dxfId="1827" priority="717" operator="equal">
      <formula>"+"</formula>
    </cfRule>
    <cfRule type="cellIs" dxfId="1826" priority="718" operator="equal">
      <formula>"x"</formula>
    </cfRule>
    <cfRule type="cellIs" dxfId="1825" priority="719" operator="equal">
      <formula>"z"</formula>
    </cfRule>
    <cfRule type="cellIs" dxfId="1824" priority="720" operator="equal">
      <formula>"masquer"</formula>
    </cfRule>
  </conditionalFormatting>
  <conditionalFormatting sqref="C19:D20">
    <cfRule type="cellIs" dxfId="1823" priority="713" operator="equal">
      <formula>"+"</formula>
    </cfRule>
    <cfRule type="cellIs" dxfId="1822" priority="714" operator="equal">
      <formula>"x"</formula>
    </cfRule>
    <cfRule type="cellIs" dxfId="1821" priority="715" operator="equal">
      <formula>"z"</formula>
    </cfRule>
    <cfRule type="cellIs" dxfId="1820" priority="716" operator="equal">
      <formula>"masquer"</formula>
    </cfRule>
  </conditionalFormatting>
  <conditionalFormatting sqref="C14:D16 C18:D18">
    <cfRule type="cellIs" dxfId="1819" priority="709" operator="equal">
      <formula>"+"</formula>
    </cfRule>
    <cfRule type="cellIs" dxfId="1818" priority="710" operator="equal">
      <formula>"x"</formula>
    </cfRule>
    <cfRule type="cellIs" dxfId="1817" priority="711" operator="equal">
      <formula>"z"</formula>
    </cfRule>
    <cfRule type="cellIs" dxfId="1816" priority="712" operator="equal">
      <formula>"masquer"</formula>
    </cfRule>
  </conditionalFormatting>
  <conditionalFormatting sqref="C28:D32">
    <cfRule type="cellIs" dxfId="1815" priority="705" operator="equal">
      <formula>"+"</formula>
    </cfRule>
    <cfRule type="cellIs" dxfId="1814" priority="706" operator="equal">
      <formula>"x"</formula>
    </cfRule>
    <cfRule type="cellIs" dxfId="1813" priority="707" operator="equal">
      <formula>"z"</formula>
    </cfRule>
    <cfRule type="cellIs" dxfId="1812" priority="708" operator="equal">
      <formula>"masquer"</formula>
    </cfRule>
  </conditionalFormatting>
  <conditionalFormatting sqref="C185">
    <cfRule type="cellIs" dxfId="1811" priority="701" operator="equal">
      <formula>"+"</formula>
    </cfRule>
    <cfRule type="cellIs" dxfId="1810" priority="702" operator="equal">
      <formula>"x"</formula>
    </cfRule>
    <cfRule type="cellIs" dxfId="1809" priority="703" operator="equal">
      <formula>"z"</formula>
    </cfRule>
    <cfRule type="cellIs" dxfId="1808" priority="704" operator="equal">
      <formula>"masquer"</formula>
    </cfRule>
  </conditionalFormatting>
  <conditionalFormatting sqref="D341">
    <cfRule type="cellIs" dxfId="1807" priority="685" operator="equal">
      <formula>"+"</formula>
    </cfRule>
    <cfRule type="cellIs" dxfId="1806" priority="686" operator="equal">
      <formula>"x"</formula>
    </cfRule>
    <cfRule type="cellIs" dxfId="1805" priority="687" operator="equal">
      <formula>"z"</formula>
    </cfRule>
    <cfRule type="cellIs" dxfId="1804" priority="688" operator="equal">
      <formula>"masquer"</formula>
    </cfRule>
  </conditionalFormatting>
  <conditionalFormatting sqref="C11:D11">
    <cfRule type="cellIs" dxfId="1803" priority="681" operator="equal">
      <formula>"+"</formula>
    </cfRule>
    <cfRule type="cellIs" dxfId="1802" priority="682" operator="equal">
      <formula>"x"</formula>
    </cfRule>
    <cfRule type="cellIs" dxfId="1801" priority="683" operator="equal">
      <formula>"z"</formula>
    </cfRule>
    <cfRule type="cellIs" dxfId="1800" priority="684" operator="equal">
      <formula>"masquer"</formula>
    </cfRule>
  </conditionalFormatting>
  <conditionalFormatting sqref="C12:D12">
    <cfRule type="cellIs" dxfId="1799" priority="677" operator="equal">
      <formula>"+"</formula>
    </cfRule>
    <cfRule type="cellIs" dxfId="1798" priority="678" operator="equal">
      <formula>"x"</formula>
    </cfRule>
    <cfRule type="cellIs" dxfId="1797" priority="679" operator="equal">
      <formula>"z"</formula>
    </cfRule>
    <cfRule type="cellIs" dxfId="1796" priority="680" operator="equal">
      <formula>"masquer"</formula>
    </cfRule>
  </conditionalFormatting>
  <conditionalFormatting sqref="C17:D17">
    <cfRule type="cellIs" dxfId="1795" priority="673" operator="equal">
      <formula>"+"</formula>
    </cfRule>
    <cfRule type="cellIs" dxfId="1794" priority="674" operator="equal">
      <formula>"x"</formula>
    </cfRule>
    <cfRule type="cellIs" dxfId="1793" priority="675" operator="equal">
      <formula>"z"</formula>
    </cfRule>
    <cfRule type="cellIs" dxfId="1792" priority="676" operator="equal">
      <formula>"masquer"</formula>
    </cfRule>
  </conditionalFormatting>
  <conditionalFormatting sqref="C35:D35">
    <cfRule type="cellIs" dxfId="1791" priority="669" operator="equal">
      <formula>"+"</formula>
    </cfRule>
    <cfRule type="cellIs" dxfId="1790" priority="670" operator="equal">
      <formula>"x"</formula>
    </cfRule>
    <cfRule type="cellIs" dxfId="1789" priority="671" operator="equal">
      <formula>"z"</formula>
    </cfRule>
    <cfRule type="cellIs" dxfId="1788" priority="672" operator="equal">
      <formula>"masquer"</formula>
    </cfRule>
  </conditionalFormatting>
  <conditionalFormatting sqref="C107:D136">
    <cfRule type="cellIs" dxfId="1787" priority="665" operator="equal">
      <formula>"+"</formula>
    </cfRule>
    <cfRule type="cellIs" dxfId="1786" priority="666" operator="equal">
      <formula>"x"</formula>
    </cfRule>
    <cfRule type="cellIs" dxfId="1785" priority="667" operator="equal">
      <formula>"z"</formula>
    </cfRule>
    <cfRule type="cellIs" dxfId="1784" priority="668" operator="equal">
      <formula>"masquer"</formula>
    </cfRule>
  </conditionalFormatting>
  <conditionalFormatting sqref="D110:D136">
    <cfRule type="cellIs" dxfId="1783" priority="661" operator="equal">
      <formula>"+"</formula>
    </cfRule>
    <cfRule type="cellIs" dxfId="1782" priority="662" operator="equal">
      <formula>"x"</formula>
    </cfRule>
    <cfRule type="cellIs" dxfId="1781" priority="663" operator="equal">
      <formula>"z"</formula>
    </cfRule>
    <cfRule type="cellIs" dxfId="1780" priority="664" operator="equal">
      <formula>"masquer"</formula>
    </cfRule>
  </conditionalFormatting>
  <conditionalFormatting sqref="C162:D162">
    <cfRule type="cellIs" dxfId="1779" priority="633" operator="equal">
      <formula>"+"</formula>
    </cfRule>
    <cfRule type="cellIs" dxfId="1778" priority="634" operator="equal">
      <formula>"x"</formula>
    </cfRule>
    <cfRule type="cellIs" dxfId="1777" priority="635" operator="equal">
      <formula>"z"</formula>
    </cfRule>
    <cfRule type="cellIs" dxfId="1776" priority="636" operator="equal">
      <formula>"masquer"</formula>
    </cfRule>
  </conditionalFormatting>
  <conditionalFormatting sqref="C186:D186">
    <cfRule type="cellIs" dxfId="1775" priority="629" operator="equal">
      <formula>"+"</formula>
    </cfRule>
    <cfRule type="cellIs" dxfId="1774" priority="630" operator="equal">
      <formula>"x"</formula>
    </cfRule>
    <cfRule type="cellIs" dxfId="1773" priority="631" operator="equal">
      <formula>"z"</formula>
    </cfRule>
    <cfRule type="cellIs" dxfId="1772" priority="632" operator="equal">
      <formula>"masquer"</formula>
    </cfRule>
  </conditionalFormatting>
  <conditionalFormatting sqref="C203:D203">
    <cfRule type="cellIs" dxfId="1771" priority="625" operator="equal">
      <formula>"+"</formula>
    </cfRule>
    <cfRule type="cellIs" dxfId="1770" priority="626" operator="equal">
      <formula>"x"</formula>
    </cfRule>
    <cfRule type="cellIs" dxfId="1769" priority="627" operator="equal">
      <formula>"z"</formula>
    </cfRule>
    <cfRule type="cellIs" dxfId="1768" priority="628" operator="equal">
      <formula>"masquer"</formula>
    </cfRule>
  </conditionalFormatting>
  <conditionalFormatting sqref="C209:D209">
    <cfRule type="cellIs" dxfId="1767" priority="621" operator="equal">
      <formula>"+"</formula>
    </cfRule>
    <cfRule type="cellIs" dxfId="1766" priority="622" operator="equal">
      <formula>"x"</formula>
    </cfRule>
    <cfRule type="cellIs" dxfId="1765" priority="623" operator="equal">
      <formula>"z"</formula>
    </cfRule>
    <cfRule type="cellIs" dxfId="1764" priority="624" operator="equal">
      <formula>"masquer"</formula>
    </cfRule>
  </conditionalFormatting>
  <conditionalFormatting sqref="C214:D214 C220:D220">
    <cfRule type="cellIs" dxfId="1763" priority="617" operator="equal">
      <formula>"+"</formula>
    </cfRule>
    <cfRule type="cellIs" dxfId="1762" priority="618" operator="equal">
      <formula>"x"</formula>
    </cfRule>
    <cfRule type="cellIs" dxfId="1761" priority="619" operator="equal">
      <formula>"z"</formula>
    </cfRule>
    <cfRule type="cellIs" dxfId="1760" priority="620" operator="equal">
      <formula>"masquer"</formula>
    </cfRule>
  </conditionalFormatting>
  <conditionalFormatting sqref="C235:D235 C241:D241">
    <cfRule type="cellIs" dxfId="1759" priority="613" operator="equal">
      <formula>"+"</formula>
    </cfRule>
    <cfRule type="cellIs" dxfId="1758" priority="614" operator="equal">
      <formula>"x"</formula>
    </cfRule>
    <cfRule type="cellIs" dxfId="1757" priority="615" operator="equal">
      <formula>"z"</formula>
    </cfRule>
    <cfRule type="cellIs" dxfId="1756" priority="616" operator="equal">
      <formula>"masquer"</formula>
    </cfRule>
  </conditionalFormatting>
  <conditionalFormatting sqref="C271:D271">
    <cfRule type="cellIs" dxfId="1755" priority="609" operator="equal">
      <formula>"+"</formula>
    </cfRule>
    <cfRule type="cellIs" dxfId="1754" priority="610" operator="equal">
      <formula>"x"</formula>
    </cfRule>
    <cfRule type="cellIs" dxfId="1753" priority="611" operator="equal">
      <formula>"z"</formula>
    </cfRule>
    <cfRule type="cellIs" dxfId="1752" priority="612" operator="equal">
      <formula>"masquer"</formula>
    </cfRule>
  </conditionalFormatting>
  <conditionalFormatting sqref="C295:D295">
    <cfRule type="cellIs" dxfId="1751" priority="605" operator="equal">
      <formula>"+"</formula>
    </cfRule>
    <cfRule type="cellIs" dxfId="1750" priority="606" operator="equal">
      <formula>"x"</formula>
    </cfRule>
    <cfRule type="cellIs" dxfId="1749" priority="607" operator="equal">
      <formula>"z"</formula>
    </cfRule>
    <cfRule type="cellIs" dxfId="1748" priority="608" operator="equal">
      <formula>"masquer"</formula>
    </cfRule>
  </conditionalFormatting>
  <conditionalFormatting sqref="C314:D314 C320:D320">
    <cfRule type="cellIs" dxfId="1747" priority="601" operator="equal">
      <formula>"+"</formula>
    </cfRule>
    <cfRule type="cellIs" dxfId="1746" priority="602" operator="equal">
      <formula>"x"</formula>
    </cfRule>
    <cfRule type="cellIs" dxfId="1745" priority="603" operator="equal">
      <formula>"z"</formula>
    </cfRule>
    <cfRule type="cellIs" dxfId="1744" priority="604" operator="equal">
      <formula>"masquer"</formula>
    </cfRule>
  </conditionalFormatting>
  <conditionalFormatting sqref="C340:D340">
    <cfRule type="cellIs" dxfId="1743" priority="597" operator="equal">
      <formula>"+"</formula>
    </cfRule>
    <cfRule type="cellIs" dxfId="1742" priority="598" operator="equal">
      <formula>"x"</formula>
    </cfRule>
    <cfRule type="cellIs" dxfId="1741" priority="599" operator="equal">
      <formula>"z"</formula>
    </cfRule>
    <cfRule type="cellIs" dxfId="1740" priority="600" operator="equal">
      <formula>"masquer"</formula>
    </cfRule>
  </conditionalFormatting>
  <conditionalFormatting sqref="C51">
    <cfRule type="cellIs" dxfId="1739" priority="593" operator="equal">
      <formula>"+"</formula>
    </cfRule>
    <cfRule type="cellIs" dxfId="1738" priority="594" operator="equal">
      <formula>"x"</formula>
    </cfRule>
    <cfRule type="cellIs" dxfId="1737" priority="595" operator="equal">
      <formula>"z"</formula>
    </cfRule>
    <cfRule type="cellIs" dxfId="1736" priority="596" operator="equal">
      <formula>"masquer"</formula>
    </cfRule>
  </conditionalFormatting>
  <conditionalFormatting sqref="D51">
    <cfRule type="cellIs" dxfId="1735" priority="589" operator="equal">
      <formula>"+"</formula>
    </cfRule>
    <cfRule type="cellIs" dxfId="1734" priority="590" operator="equal">
      <formula>"x"</formula>
    </cfRule>
    <cfRule type="cellIs" dxfId="1733" priority="591" operator="equal">
      <formula>"z"</formula>
    </cfRule>
    <cfRule type="cellIs" dxfId="1732" priority="592" operator="equal">
      <formula>"masquer"</formula>
    </cfRule>
  </conditionalFormatting>
  <conditionalFormatting sqref="C2:D2">
    <cfRule type="cellIs" dxfId="1731" priority="583" operator="equal">
      <formula>"x"</formula>
    </cfRule>
    <cfRule type="cellIs" dxfId="1730" priority="584" operator="equal">
      <formula>"z"</formula>
    </cfRule>
    <cfRule type="cellIs" dxfId="1729" priority="585" operator="equal">
      <formula>"masquer"</formula>
    </cfRule>
  </conditionalFormatting>
  <conditionalFormatting sqref="C344:D344">
    <cfRule type="cellIs" dxfId="1728" priority="535" operator="equal">
      <formula>"+"</formula>
    </cfRule>
    <cfRule type="cellIs" dxfId="1727" priority="536" operator="equal">
      <formula>"x"</formula>
    </cfRule>
    <cfRule type="cellIs" dxfId="1726" priority="537" operator="equal">
      <formula>"z"</formula>
    </cfRule>
    <cfRule type="cellIs" dxfId="1725" priority="538" operator="equal">
      <formula>"masquer"</formula>
    </cfRule>
  </conditionalFormatting>
  <conditionalFormatting sqref="C358:D358">
    <cfRule type="cellIs" dxfId="1724" priority="527" operator="equal">
      <formula>"+"</formula>
    </cfRule>
    <cfRule type="cellIs" dxfId="1723" priority="528" operator="equal">
      <formula>"x"</formula>
    </cfRule>
    <cfRule type="cellIs" dxfId="1722" priority="529" operator="equal">
      <formula>"z"</formula>
    </cfRule>
    <cfRule type="cellIs" dxfId="1721" priority="530" operator="equal">
      <formula>"masquer"</formula>
    </cfRule>
  </conditionalFormatting>
  <conditionalFormatting sqref="C339:D339">
    <cfRule type="cellIs" dxfId="1720" priority="511" operator="equal">
      <formula>"+"</formula>
    </cfRule>
    <cfRule type="cellIs" dxfId="1719" priority="512" operator="equal">
      <formula>"x"</formula>
    </cfRule>
    <cfRule type="cellIs" dxfId="1718" priority="513" operator="equal">
      <formula>"z"</formula>
    </cfRule>
    <cfRule type="cellIs" dxfId="1717" priority="514" operator="equal">
      <formula>"masquer"</formula>
    </cfRule>
  </conditionalFormatting>
  <conditionalFormatting sqref="C342:D342">
    <cfRule type="cellIs" dxfId="1716" priority="507" operator="equal">
      <formula>"+"</formula>
    </cfRule>
    <cfRule type="cellIs" dxfId="1715" priority="508" operator="equal">
      <formula>"x"</formula>
    </cfRule>
    <cfRule type="cellIs" dxfId="1714" priority="509" operator="equal">
      <formula>"z"</formula>
    </cfRule>
    <cfRule type="cellIs" dxfId="1713" priority="510" operator="equal">
      <formula>"masquer"</formula>
    </cfRule>
  </conditionalFormatting>
  <conditionalFormatting sqref="C343:D343">
    <cfRule type="cellIs" dxfId="1712" priority="503" operator="equal">
      <formula>"+"</formula>
    </cfRule>
    <cfRule type="cellIs" dxfId="1711" priority="504" operator="equal">
      <formula>"x"</formula>
    </cfRule>
    <cfRule type="cellIs" dxfId="1710" priority="505" operator="equal">
      <formula>"z"</formula>
    </cfRule>
    <cfRule type="cellIs" dxfId="1709" priority="506" operator="equal">
      <formula>"masquer"</formula>
    </cfRule>
  </conditionalFormatting>
  <conditionalFormatting sqref="C345:D357">
    <cfRule type="cellIs" dxfId="1708" priority="499" operator="equal">
      <formula>"+"</formula>
    </cfRule>
    <cfRule type="cellIs" dxfId="1707" priority="500" operator="equal">
      <formula>"x"</formula>
    </cfRule>
    <cfRule type="cellIs" dxfId="1706" priority="501" operator="equal">
      <formula>"z"</formula>
    </cfRule>
    <cfRule type="cellIs" dxfId="1705" priority="502" operator="equal">
      <formula>"masquer"</formula>
    </cfRule>
  </conditionalFormatting>
  <conditionalFormatting sqref="C359:D366">
    <cfRule type="cellIs" dxfId="1704" priority="495" operator="equal">
      <formula>"+"</formula>
    </cfRule>
    <cfRule type="cellIs" dxfId="1703" priority="496" operator="equal">
      <formula>"x"</formula>
    </cfRule>
    <cfRule type="cellIs" dxfId="1702" priority="497" operator="equal">
      <formula>"z"</formula>
    </cfRule>
    <cfRule type="cellIs" dxfId="1701" priority="498" operator="equal">
      <formula>"masquer"</formula>
    </cfRule>
  </conditionalFormatting>
  <conditionalFormatting sqref="C367:D368">
    <cfRule type="cellIs" dxfId="1700" priority="491" operator="equal">
      <formula>"+"</formula>
    </cfRule>
    <cfRule type="cellIs" dxfId="1699" priority="492" operator="equal">
      <formula>"x"</formula>
    </cfRule>
    <cfRule type="cellIs" dxfId="1698" priority="493" operator="equal">
      <formula>"z"</formula>
    </cfRule>
    <cfRule type="cellIs" dxfId="1697" priority="494" operator="equal">
      <formula>"masquer"</formula>
    </cfRule>
  </conditionalFormatting>
  <conditionalFormatting sqref="C370:D370">
    <cfRule type="cellIs" dxfId="1696" priority="483" operator="equal">
      <formula>"+"</formula>
    </cfRule>
    <cfRule type="cellIs" dxfId="1695" priority="484" operator="equal">
      <formula>"x"</formula>
    </cfRule>
    <cfRule type="cellIs" dxfId="1694" priority="485" operator="equal">
      <formula>"z"</formula>
    </cfRule>
    <cfRule type="cellIs" dxfId="1693" priority="486" operator="equal">
      <formula>"masquer"</formula>
    </cfRule>
  </conditionalFormatting>
  <conditionalFormatting sqref="C374:D374">
    <cfRule type="cellIs" dxfId="1692" priority="475" operator="equal">
      <formula>"+"</formula>
    </cfRule>
    <cfRule type="cellIs" dxfId="1691" priority="476" operator="equal">
      <formula>"x"</formula>
    </cfRule>
    <cfRule type="cellIs" dxfId="1690" priority="477" operator="equal">
      <formula>"z"</formula>
    </cfRule>
    <cfRule type="cellIs" dxfId="1689" priority="478" operator="equal">
      <formula>"masquer"</formula>
    </cfRule>
  </conditionalFormatting>
  <conditionalFormatting sqref="C372">
    <cfRule type="cellIs" dxfId="1688" priority="463" operator="equal">
      <formula>"+"</formula>
    </cfRule>
    <cfRule type="cellIs" dxfId="1687" priority="464" operator="equal">
      <formula>"x"</formula>
    </cfRule>
    <cfRule type="cellIs" dxfId="1686" priority="465" operator="equal">
      <formula>"z"</formula>
    </cfRule>
    <cfRule type="cellIs" dxfId="1685" priority="466" operator="equal">
      <formula>"masquer"</formula>
    </cfRule>
  </conditionalFormatting>
  <conditionalFormatting sqref="C371:D371 D372">
    <cfRule type="cellIs" dxfId="1684" priority="451" operator="equal">
      <formula>"+"</formula>
    </cfRule>
    <cfRule type="cellIs" dxfId="1683" priority="452" operator="equal">
      <formula>"x"</formula>
    </cfRule>
    <cfRule type="cellIs" dxfId="1682" priority="453" operator="equal">
      <formula>"z"</formula>
    </cfRule>
    <cfRule type="cellIs" dxfId="1681" priority="454" operator="equal">
      <formula>"masquer"</formula>
    </cfRule>
  </conditionalFormatting>
  <conditionalFormatting sqref="C383">
    <cfRule type="cellIs" dxfId="1680" priority="435" operator="equal">
      <formula>"+"</formula>
    </cfRule>
    <cfRule type="cellIs" dxfId="1679" priority="436" operator="equal">
      <formula>"x"</formula>
    </cfRule>
    <cfRule type="cellIs" dxfId="1678" priority="437" operator="equal">
      <formula>"z"</formula>
    </cfRule>
    <cfRule type="cellIs" dxfId="1677" priority="438" operator="equal">
      <formula>"masquer"</formula>
    </cfRule>
  </conditionalFormatting>
  <conditionalFormatting sqref="C381:C382">
    <cfRule type="cellIs" dxfId="1676" priority="413" operator="equal">
      <formula>"+"</formula>
    </cfRule>
    <cfRule type="cellIs" dxfId="1675" priority="414" operator="equal">
      <formula>"x"</formula>
    </cfRule>
    <cfRule type="cellIs" dxfId="1674" priority="415" operator="equal">
      <formula>"z"</formula>
    </cfRule>
    <cfRule type="cellIs" dxfId="1673" priority="416" operator="equal">
      <formula>"masquer"</formula>
    </cfRule>
  </conditionalFormatting>
  <conditionalFormatting sqref="C384">
    <cfRule type="cellIs" dxfId="1672" priority="409" operator="equal">
      <formula>"+"</formula>
    </cfRule>
    <cfRule type="cellIs" dxfId="1671" priority="410" operator="equal">
      <formula>"x"</formula>
    </cfRule>
    <cfRule type="cellIs" dxfId="1670" priority="411" operator="equal">
      <formula>"z"</formula>
    </cfRule>
    <cfRule type="cellIs" dxfId="1669" priority="412" operator="equal">
      <formula>"masquer"</formula>
    </cfRule>
  </conditionalFormatting>
  <conditionalFormatting sqref="D381">
    <cfRule type="cellIs" dxfId="1668" priority="405" operator="equal">
      <formula>"+"</formula>
    </cfRule>
    <cfRule type="cellIs" dxfId="1667" priority="406" operator="equal">
      <formula>"x"</formula>
    </cfRule>
    <cfRule type="cellIs" dxfId="1666" priority="407" operator="equal">
      <formula>"z"</formula>
    </cfRule>
    <cfRule type="cellIs" dxfId="1665" priority="408" operator="equal">
      <formula>"masquer"</formula>
    </cfRule>
  </conditionalFormatting>
  <conditionalFormatting sqref="D383">
    <cfRule type="cellIs" dxfId="1664" priority="401" operator="equal">
      <formula>"+"</formula>
    </cfRule>
    <cfRule type="cellIs" dxfId="1663" priority="402" operator="equal">
      <formula>"x"</formula>
    </cfRule>
    <cfRule type="cellIs" dxfId="1662" priority="403" operator="equal">
      <formula>"z"</formula>
    </cfRule>
    <cfRule type="cellIs" dxfId="1661" priority="404" operator="equal">
      <formula>"masquer"</formula>
    </cfRule>
  </conditionalFormatting>
  <conditionalFormatting sqref="C386">
    <cfRule type="cellIs" dxfId="1660" priority="397" operator="equal">
      <formula>"+"</formula>
    </cfRule>
    <cfRule type="cellIs" dxfId="1659" priority="398" operator="equal">
      <formula>"x"</formula>
    </cfRule>
    <cfRule type="cellIs" dxfId="1658" priority="399" operator="equal">
      <formula>"z"</formula>
    </cfRule>
    <cfRule type="cellIs" dxfId="1657" priority="400" operator="equal">
      <formula>"masquer"</formula>
    </cfRule>
  </conditionalFormatting>
  <conditionalFormatting sqref="D386">
    <cfRule type="cellIs" dxfId="1656" priority="393" operator="equal">
      <formula>"+"</formula>
    </cfRule>
    <cfRule type="cellIs" dxfId="1655" priority="394" operator="equal">
      <formula>"x"</formula>
    </cfRule>
    <cfRule type="cellIs" dxfId="1654" priority="395" operator="equal">
      <formula>"z"</formula>
    </cfRule>
    <cfRule type="cellIs" dxfId="1653" priority="396" operator="equal">
      <formula>"masquer"</formula>
    </cfRule>
  </conditionalFormatting>
  <conditionalFormatting sqref="C387">
    <cfRule type="cellIs" dxfId="1652" priority="389" operator="equal">
      <formula>"+"</formula>
    </cfRule>
    <cfRule type="cellIs" dxfId="1651" priority="390" operator="equal">
      <formula>"x"</formula>
    </cfRule>
    <cfRule type="cellIs" dxfId="1650" priority="391" operator="equal">
      <formula>"z"</formula>
    </cfRule>
    <cfRule type="cellIs" dxfId="1649" priority="392" operator="equal">
      <formula>"masquer"</formula>
    </cfRule>
  </conditionalFormatting>
  <conditionalFormatting sqref="D387">
    <cfRule type="cellIs" dxfId="1648" priority="385" operator="equal">
      <formula>"+"</formula>
    </cfRule>
    <cfRule type="cellIs" dxfId="1647" priority="386" operator="equal">
      <formula>"x"</formula>
    </cfRule>
    <cfRule type="cellIs" dxfId="1646" priority="387" operator="equal">
      <formula>"z"</formula>
    </cfRule>
    <cfRule type="cellIs" dxfId="1645" priority="388" operator="equal">
      <formula>"masquer"</formula>
    </cfRule>
  </conditionalFormatting>
  <conditionalFormatting sqref="C58:D59">
    <cfRule type="cellIs" dxfId="1644" priority="369" operator="equal">
      <formula>"+"</formula>
    </cfRule>
    <cfRule type="cellIs" dxfId="1643" priority="370" operator="equal">
      <formula>"x"</formula>
    </cfRule>
    <cfRule type="cellIs" dxfId="1642" priority="371" operator="equal">
      <formula>"z"</formula>
    </cfRule>
    <cfRule type="cellIs" dxfId="1641" priority="372" operator="equal">
      <formula>"masquer"</formula>
    </cfRule>
  </conditionalFormatting>
  <conditionalFormatting sqref="C66:D66">
    <cfRule type="cellIs" dxfId="1640" priority="361" operator="equal">
      <formula>"+"</formula>
    </cfRule>
    <cfRule type="cellIs" dxfId="1639" priority="362" operator="equal">
      <formula>"x"</formula>
    </cfRule>
    <cfRule type="cellIs" dxfId="1638" priority="363" operator="equal">
      <formula>"z"</formula>
    </cfRule>
    <cfRule type="cellIs" dxfId="1637" priority="364" operator="equal">
      <formula>"masquer"</formula>
    </cfRule>
  </conditionalFormatting>
  <conditionalFormatting sqref="C68:D68">
    <cfRule type="cellIs" dxfId="1636" priority="357" operator="equal">
      <formula>"+"</formula>
    </cfRule>
    <cfRule type="cellIs" dxfId="1635" priority="358" operator="equal">
      <formula>"x"</formula>
    </cfRule>
    <cfRule type="cellIs" dxfId="1634" priority="359" operator="equal">
      <formula>"z"</formula>
    </cfRule>
    <cfRule type="cellIs" dxfId="1633" priority="360" operator="equal">
      <formula>"masquer"</formula>
    </cfRule>
  </conditionalFormatting>
  <conditionalFormatting sqref="C70:D70">
    <cfRule type="cellIs" dxfId="1632" priority="353" operator="equal">
      <formula>"+"</formula>
    </cfRule>
    <cfRule type="cellIs" dxfId="1631" priority="354" operator="equal">
      <formula>"x"</formula>
    </cfRule>
    <cfRule type="cellIs" dxfId="1630" priority="355" operator="equal">
      <formula>"z"</formula>
    </cfRule>
    <cfRule type="cellIs" dxfId="1629" priority="356" operator="equal">
      <formula>"masquer"</formula>
    </cfRule>
  </conditionalFormatting>
  <conditionalFormatting sqref="C72:D72">
    <cfRule type="cellIs" dxfId="1628" priority="349" operator="equal">
      <formula>"+"</formula>
    </cfRule>
    <cfRule type="cellIs" dxfId="1627" priority="350" operator="equal">
      <formula>"x"</formula>
    </cfRule>
    <cfRule type="cellIs" dxfId="1626" priority="351" operator="equal">
      <formula>"z"</formula>
    </cfRule>
    <cfRule type="cellIs" dxfId="1625" priority="352" operator="equal">
      <formula>"masquer"</formula>
    </cfRule>
  </conditionalFormatting>
  <conditionalFormatting sqref="C74:C75">
    <cfRule type="cellIs" dxfId="1624" priority="345" operator="equal">
      <formula>"+"</formula>
    </cfRule>
    <cfRule type="cellIs" dxfId="1623" priority="346" operator="equal">
      <formula>"x"</formula>
    </cfRule>
    <cfRule type="cellIs" dxfId="1622" priority="347" operator="equal">
      <formula>"z"</formula>
    </cfRule>
    <cfRule type="cellIs" dxfId="1621" priority="348" operator="equal">
      <formula>"masquer"</formula>
    </cfRule>
  </conditionalFormatting>
  <conditionalFormatting sqref="D74:D75">
    <cfRule type="cellIs" dxfId="1620" priority="337" operator="equal">
      <formula>"+"</formula>
    </cfRule>
    <cfRule type="cellIs" dxfId="1619" priority="338" operator="equal">
      <formula>"x"</formula>
    </cfRule>
    <cfRule type="cellIs" dxfId="1618" priority="339" operator="equal">
      <formula>"z"</formula>
    </cfRule>
    <cfRule type="cellIs" dxfId="1617" priority="340" operator="equal">
      <formula>"masquer"</formula>
    </cfRule>
  </conditionalFormatting>
  <conditionalFormatting sqref="C79:D82 C84:D88">
    <cfRule type="cellIs" dxfId="1616" priority="329" operator="equal">
      <formula>"+"</formula>
    </cfRule>
    <cfRule type="cellIs" dxfId="1615" priority="330" operator="equal">
      <formula>"x"</formula>
    </cfRule>
    <cfRule type="cellIs" dxfId="1614" priority="331" operator="equal">
      <formula>"z"</formula>
    </cfRule>
    <cfRule type="cellIs" dxfId="1613" priority="332" operator="equal">
      <formula>"masquer"</formula>
    </cfRule>
  </conditionalFormatting>
  <conditionalFormatting sqref="C89:D89">
    <cfRule type="cellIs" dxfId="1612" priority="325" operator="equal">
      <formula>"+"</formula>
    </cfRule>
    <cfRule type="cellIs" dxfId="1611" priority="326" operator="equal">
      <formula>"x"</formula>
    </cfRule>
    <cfRule type="cellIs" dxfId="1610" priority="327" operator="equal">
      <formula>"z"</formula>
    </cfRule>
    <cfRule type="cellIs" dxfId="1609" priority="328" operator="equal">
      <formula>"masquer"</formula>
    </cfRule>
  </conditionalFormatting>
  <conditionalFormatting sqref="C94:D106">
    <cfRule type="cellIs" dxfId="1608" priority="313" operator="equal">
      <formula>"+"</formula>
    </cfRule>
    <cfRule type="cellIs" dxfId="1607" priority="314" operator="equal">
      <formula>"x"</formula>
    </cfRule>
    <cfRule type="cellIs" dxfId="1606" priority="315" operator="equal">
      <formula>"z"</formula>
    </cfRule>
    <cfRule type="cellIs" dxfId="1605" priority="316" operator="equal">
      <formula>"masquer"</formula>
    </cfRule>
  </conditionalFormatting>
  <conditionalFormatting sqref="C110:C136">
    <cfRule type="cellIs" dxfId="1604" priority="297" operator="equal">
      <formula>"+"</formula>
    </cfRule>
    <cfRule type="cellIs" dxfId="1603" priority="298" operator="equal">
      <formula>"x"</formula>
    </cfRule>
    <cfRule type="cellIs" dxfId="1602" priority="299" operator="equal">
      <formula>"z"</formula>
    </cfRule>
    <cfRule type="cellIs" dxfId="1601" priority="300" operator="equal">
      <formula>"masquer"</formula>
    </cfRule>
  </conditionalFormatting>
  <conditionalFormatting sqref="C110:C136">
    <cfRule type="cellIs" dxfId="1600" priority="293" operator="equal">
      <formula>"+"</formula>
    </cfRule>
    <cfRule type="cellIs" dxfId="1599" priority="294" operator="equal">
      <formula>"x"</formula>
    </cfRule>
    <cfRule type="cellIs" dxfId="1598" priority="295" operator="equal">
      <formula>"z"</formula>
    </cfRule>
    <cfRule type="cellIs" dxfId="1597" priority="296" operator="equal">
      <formula>"masquer"</formula>
    </cfRule>
  </conditionalFormatting>
  <conditionalFormatting sqref="C142:D150">
    <cfRule type="cellIs" dxfId="1596" priority="273" operator="equal">
      <formula>"+"</formula>
    </cfRule>
    <cfRule type="cellIs" dxfId="1595" priority="274" operator="equal">
      <formula>"x"</formula>
    </cfRule>
    <cfRule type="cellIs" dxfId="1594" priority="275" operator="equal">
      <formula>"z"</formula>
    </cfRule>
    <cfRule type="cellIs" dxfId="1593" priority="276" operator="equal">
      <formula>"masquer"</formula>
    </cfRule>
  </conditionalFormatting>
  <conditionalFormatting sqref="C336">
    <cfRule type="cellIs" dxfId="1592" priority="245" operator="equal">
      <formula>"+"</formula>
    </cfRule>
    <cfRule type="cellIs" dxfId="1591" priority="246" operator="equal">
      <formula>"x"</formula>
    </cfRule>
    <cfRule type="cellIs" dxfId="1590" priority="247" operator="equal">
      <formula>"z"</formula>
    </cfRule>
    <cfRule type="cellIs" dxfId="1589" priority="248" operator="equal">
      <formula>"masquer"</formula>
    </cfRule>
  </conditionalFormatting>
  <conditionalFormatting sqref="C336">
    <cfRule type="cellIs" dxfId="1588" priority="241" operator="equal">
      <formula>"+"</formula>
    </cfRule>
    <cfRule type="cellIs" dxfId="1587" priority="242" operator="equal">
      <formula>"x"</formula>
    </cfRule>
    <cfRule type="cellIs" dxfId="1586" priority="243" operator="equal">
      <formula>"z"</formula>
    </cfRule>
    <cfRule type="cellIs" dxfId="1585" priority="244" operator="equal">
      <formula>"masquer"</formula>
    </cfRule>
  </conditionalFormatting>
  <conditionalFormatting sqref="D336">
    <cfRule type="cellIs" dxfId="1584" priority="237" operator="equal">
      <formula>"+"</formula>
    </cfRule>
    <cfRule type="cellIs" dxfId="1583" priority="238" operator="equal">
      <formula>"x"</formula>
    </cfRule>
    <cfRule type="cellIs" dxfId="1582" priority="239" operator="equal">
      <formula>"z"</formula>
    </cfRule>
    <cfRule type="cellIs" dxfId="1581" priority="240" operator="equal">
      <formula>"masquer"</formula>
    </cfRule>
  </conditionalFormatting>
  <conditionalFormatting sqref="D336">
    <cfRule type="cellIs" dxfId="1580" priority="233" operator="equal">
      <formula>"+"</formula>
    </cfRule>
    <cfRule type="cellIs" dxfId="1579" priority="234" operator="equal">
      <formula>"x"</formula>
    </cfRule>
    <cfRule type="cellIs" dxfId="1578" priority="235" operator="equal">
      <formula>"z"</formula>
    </cfRule>
    <cfRule type="cellIs" dxfId="1577" priority="236" operator="equal">
      <formula>"masquer"</formula>
    </cfRule>
  </conditionalFormatting>
  <conditionalFormatting sqref="C338">
    <cfRule type="cellIs" dxfId="1576" priority="229" operator="equal">
      <formula>"+"</formula>
    </cfRule>
    <cfRule type="cellIs" dxfId="1575" priority="230" operator="equal">
      <formula>"x"</formula>
    </cfRule>
    <cfRule type="cellIs" dxfId="1574" priority="231" operator="equal">
      <formula>"z"</formula>
    </cfRule>
    <cfRule type="cellIs" dxfId="1573" priority="232" operator="equal">
      <formula>"masquer"</formula>
    </cfRule>
  </conditionalFormatting>
  <conditionalFormatting sqref="C338">
    <cfRule type="cellIs" dxfId="1572" priority="225" operator="equal">
      <formula>"+"</formula>
    </cfRule>
    <cfRule type="cellIs" dxfId="1571" priority="226" operator="equal">
      <formula>"x"</formula>
    </cfRule>
    <cfRule type="cellIs" dxfId="1570" priority="227" operator="equal">
      <formula>"z"</formula>
    </cfRule>
    <cfRule type="cellIs" dxfId="1569" priority="228" operator="equal">
      <formula>"masquer"</formula>
    </cfRule>
  </conditionalFormatting>
  <conditionalFormatting sqref="D338">
    <cfRule type="cellIs" dxfId="1568" priority="221" operator="equal">
      <formula>"+"</formula>
    </cfRule>
    <cfRule type="cellIs" dxfId="1567" priority="222" operator="equal">
      <formula>"x"</formula>
    </cfRule>
    <cfRule type="cellIs" dxfId="1566" priority="223" operator="equal">
      <formula>"z"</formula>
    </cfRule>
    <cfRule type="cellIs" dxfId="1565" priority="224" operator="equal">
      <formula>"masquer"</formula>
    </cfRule>
  </conditionalFormatting>
  <conditionalFormatting sqref="D338">
    <cfRule type="cellIs" dxfId="1564" priority="217" operator="equal">
      <formula>"+"</formula>
    </cfRule>
    <cfRule type="cellIs" dxfId="1563" priority="218" operator="equal">
      <formula>"x"</formula>
    </cfRule>
    <cfRule type="cellIs" dxfId="1562" priority="219" operator="equal">
      <formula>"z"</formula>
    </cfRule>
    <cfRule type="cellIs" dxfId="1561" priority="220" operator="equal">
      <formula>"masquer"</formula>
    </cfRule>
  </conditionalFormatting>
  <conditionalFormatting sqref="C316:D316">
    <cfRule type="cellIs" dxfId="1560" priority="201" operator="equal">
      <formula>"+"</formula>
    </cfRule>
    <cfRule type="cellIs" dxfId="1559" priority="202" operator="equal">
      <formula>"x"</formula>
    </cfRule>
    <cfRule type="cellIs" dxfId="1558" priority="203" operator="equal">
      <formula>"z"</formula>
    </cfRule>
    <cfRule type="cellIs" dxfId="1557" priority="204" operator="equal">
      <formula>"masquer"</formula>
    </cfRule>
  </conditionalFormatting>
  <conditionalFormatting sqref="C317:D317">
    <cfRule type="cellIs" dxfId="1556" priority="197" operator="equal">
      <formula>"+"</formula>
    </cfRule>
    <cfRule type="cellIs" dxfId="1555" priority="198" operator="equal">
      <formula>"x"</formula>
    </cfRule>
    <cfRule type="cellIs" dxfId="1554" priority="199" operator="equal">
      <formula>"z"</formula>
    </cfRule>
    <cfRule type="cellIs" dxfId="1553" priority="200" operator="equal">
      <formula>"masquer"</formula>
    </cfRule>
  </conditionalFormatting>
  <conditionalFormatting sqref="C318:D319">
    <cfRule type="cellIs" dxfId="1552" priority="193" operator="equal">
      <formula>"+"</formula>
    </cfRule>
    <cfRule type="cellIs" dxfId="1551" priority="194" operator="equal">
      <formula>"x"</formula>
    </cfRule>
    <cfRule type="cellIs" dxfId="1550" priority="195" operator="equal">
      <formula>"z"</formula>
    </cfRule>
    <cfRule type="cellIs" dxfId="1549" priority="196" operator="equal">
      <formula>"masquer"</formula>
    </cfRule>
  </conditionalFormatting>
  <conditionalFormatting sqref="D215">
    <cfRule type="cellIs" dxfId="1548" priority="189" operator="equal">
      <formula>"+"</formula>
    </cfRule>
    <cfRule type="cellIs" dxfId="1547" priority="190" operator="equal">
      <formula>"x"</formula>
    </cfRule>
    <cfRule type="cellIs" dxfId="1546" priority="191" operator="equal">
      <formula>"z"</formula>
    </cfRule>
    <cfRule type="cellIs" dxfId="1545" priority="192" operator="equal">
      <formula>"masquer"</formula>
    </cfRule>
  </conditionalFormatting>
  <conditionalFormatting sqref="D216:D219">
    <cfRule type="cellIs" dxfId="1544" priority="185" operator="equal">
      <formula>"+"</formula>
    </cfRule>
    <cfRule type="cellIs" dxfId="1543" priority="186" operator="equal">
      <formula>"x"</formula>
    </cfRule>
    <cfRule type="cellIs" dxfId="1542" priority="187" operator="equal">
      <formula>"z"</formula>
    </cfRule>
    <cfRule type="cellIs" dxfId="1541" priority="188" operator="equal">
      <formula>"masquer"</formula>
    </cfRule>
  </conditionalFormatting>
  <conditionalFormatting sqref="C215">
    <cfRule type="cellIs" dxfId="1540" priority="173" operator="equal">
      <formula>"+"</formula>
    </cfRule>
    <cfRule type="cellIs" dxfId="1539" priority="174" operator="equal">
      <formula>"x"</formula>
    </cfRule>
    <cfRule type="cellIs" dxfId="1538" priority="175" operator="equal">
      <formula>"z"</formula>
    </cfRule>
    <cfRule type="cellIs" dxfId="1537" priority="176" operator="equal">
      <formula>"masquer"</formula>
    </cfRule>
  </conditionalFormatting>
  <conditionalFormatting sqref="C216:C219">
    <cfRule type="cellIs" dxfId="1536" priority="169" operator="equal">
      <formula>"+"</formula>
    </cfRule>
    <cfRule type="cellIs" dxfId="1535" priority="170" operator="equal">
      <formula>"x"</formula>
    </cfRule>
    <cfRule type="cellIs" dxfId="1534" priority="171" operator="equal">
      <formula>"z"</formula>
    </cfRule>
    <cfRule type="cellIs" dxfId="1533" priority="172" operator="equal">
      <formula>"masquer"</formula>
    </cfRule>
  </conditionalFormatting>
  <conditionalFormatting sqref="C236">
    <cfRule type="cellIs" dxfId="1532" priority="165" operator="equal">
      <formula>"+"</formula>
    </cfRule>
    <cfRule type="cellIs" dxfId="1531" priority="166" operator="equal">
      <formula>"x"</formula>
    </cfRule>
    <cfRule type="cellIs" dxfId="1530" priority="167" operator="equal">
      <formula>"z"</formula>
    </cfRule>
    <cfRule type="cellIs" dxfId="1529" priority="168" operator="equal">
      <formula>"masquer"</formula>
    </cfRule>
  </conditionalFormatting>
  <conditionalFormatting sqref="D236">
    <cfRule type="cellIs" dxfId="1528" priority="161" operator="equal">
      <formula>"+"</formula>
    </cfRule>
    <cfRule type="cellIs" dxfId="1527" priority="162" operator="equal">
      <formula>"x"</formula>
    </cfRule>
    <cfRule type="cellIs" dxfId="1526" priority="163" operator="equal">
      <formula>"z"</formula>
    </cfRule>
    <cfRule type="cellIs" dxfId="1525" priority="164" operator="equal">
      <formula>"masquer"</formula>
    </cfRule>
  </conditionalFormatting>
  <conditionalFormatting sqref="C237:C240">
    <cfRule type="cellIs" dxfId="1524" priority="157" operator="equal">
      <formula>"+"</formula>
    </cfRule>
    <cfRule type="cellIs" dxfId="1523" priority="158" operator="equal">
      <formula>"x"</formula>
    </cfRule>
    <cfRule type="cellIs" dxfId="1522" priority="159" operator="equal">
      <formula>"z"</formula>
    </cfRule>
    <cfRule type="cellIs" dxfId="1521" priority="160" operator="equal">
      <formula>"masquer"</formula>
    </cfRule>
  </conditionalFormatting>
  <conditionalFormatting sqref="D237:D240">
    <cfRule type="cellIs" dxfId="1520" priority="153" operator="equal">
      <formula>"+"</formula>
    </cfRule>
    <cfRule type="cellIs" dxfId="1519" priority="154" operator="equal">
      <formula>"x"</formula>
    </cfRule>
    <cfRule type="cellIs" dxfId="1518" priority="155" operator="equal">
      <formula>"z"</formula>
    </cfRule>
    <cfRule type="cellIs" dxfId="1517" priority="156" operator="equal">
      <formula>"masquer"</formula>
    </cfRule>
  </conditionalFormatting>
  <conditionalFormatting sqref="C315:D315">
    <cfRule type="cellIs" dxfId="1516" priority="149" operator="equal">
      <formula>"+"</formula>
    </cfRule>
    <cfRule type="cellIs" dxfId="1515" priority="150" operator="equal">
      <formula>"x"</formula>
    </cfRule>
    <cfRule type="cellIs" dxfId="1514" priority="151" operator="equal">
      <formula>"z"</formula>
    </cfRule>
    <cfRule type="cellIs" dxfId="1513" priority="152" operator="equal">
      <formula>"masquer"</formula>
    </cfRule>
  </conditionalFormatting>
  <conditionalFormatting sqref="D115">
    <cfRule type="cellIs" dxfId="1512" priority="141" operator="equal">
      <formula>"+"</formula>
    </cfRule>
    <cfRule type="cellIs" dxfId="1511" priority="142" operator="equal">
      <formula>"x"</formula>
    </cfRule>
    <cfRule type="cellIs" dxfId="1510" priority="143" operator="equal">
      <formula>"z"</formula>
    </cfRule>
    <cfRule type="cellIs" dxfId="1509" priority="144" operator="equal">
      <formula>"masquer"</formula>
    </cfRule>
  </conditionalFormatting>
  <conditionalFormatting sqref="D115">
    <cfRule type="cellIs" dxfId="1508" priority="137" operator="equal">
      <formula>"+"</formula>
    </cfRule>
    <cfRule type="cellIs" dxfId="1507" priority="138" operator="equal">
      <formula>"x"</formula>
    </cfRule>
    <cfRule type="cellIs" dxfId="1506" priority="139" operator="equal">
      <formula>"z"</formula>
    </cfRule>
    <cfRule type="cellIs" dxfId="1505" priority="140" operator="equal">
      <formula>"masquer"</formula>
    </cfRule>
  </conditionalFormatting>
  <conditionalFormatting sqref="C115">
    <cfRule type="cellIs" dxfId="1504" priority="133" operator="equal">
      <formula>"+"</formula>
    </cfRule>
    <cfRule type="cellIs" dxfId="1503" priority="134" operator="equal">
      <formula>"x"</formula>
    </cfRule>
    <cfRule type="cellIs" dxfId="1502" priority="135" operator="equal">
      <formula>"z"</formula>
    </cfRule>
    <cfRule type="cellIs" dxfId="1501" priority="136" operator="equal">
      <formula>"masquer"</formula>
    </cfRule>
  </conditionalFormatting>
  <conditionalFormatting sqref="C115">
    <cfRule type="cellIs" dxfId="1500" priority="129" operator="equal">
      <formula>"+"</formula>
    </cfRule>
    <cfRule type="cellIs" dxfId="1499" priority="130" operator="equal">
      <formula>"x"</formula>
    </cfRule>
    <cfRule type="cellIs" dxfId="1498" priority="131" operator="equal">
      <formula>"z"</formula>
    </cfRule>
    <cfRule type="cellIs" dxfId="1497" priority="132" operator="equal">
      <formula>"masquer"</formula>
    </cfRule>
  </conditionalFormatting>
  <conditionalFormatting sqref="C223:D223">
    <cfRule type="cellIs" dxfId="1496" priority="97" operator="equal">
      <formula>"+"</formula>
    </cfRule>
    <cfRule type="cellIs" dxfId="1495" priority="98" operator="equal">
      <formula>"x"</formula>
    </cfRule>
    <cfRule type="cellIs" dxfId="1494" priority="99" operator="equal">
      <formula>"z"</formula>
    </cfRule>
    <cfRule type="cellIs" dxfId="1493" priority="100" operator="equal">
      <formula>"masquer"</formula>
    </cfRule>
  </conditionalFormatting>
  <conditionalFormatting sqref="C259:D259">
    <cfRule type="cellIs" dxfId="1492" priority="93" operator="equal">
      <formula>"+"</formula>
    </cfRule>
    <cfRule type="cellIs" dxfId="1491" priority="94" operator="equal">
      <formula>"x"</formula>
    </cfRule>
    <cfRule type="cellIs" dxfId="1490" priority="95" operator="equal">
      <formula>"z"</formula>
    </cfRule>
    <cfRule type="cellIs" dxfId="1489" priority="96" operator="equal">
      <formula>"masquer"</formula>
    </cfRule>
  </conditionalFormatting>
  <conditionalFormatting sqref="C244:D244">
    <cfRule type="cellIs" dxfId="1488" priority="89" operator="equal">
      <formula>"+"</formula>
    </cfRule>
    <cfRule type="cellIs" dxfId="1487" priority="90" operator="equal">
      <formula>"x"</formula>
    </cfRule>
    <cfRule type="cellIs" dxfId="1486" priority="91" operator="equal">
      <formula>"z"</formula>
    </cfRule>
    <cfRule type="cellIs" dxfId="1485" priority="92" operator="equal">
      <formula>"masquer"</formula>
    </cfRule>
  </conditionalFormatting>
  <conditionalFormatting sqref="C233:D234">
    <cfRule type="cellIs" dxfId="1484" priority="85" operator="equal">
      <formula>"+"</formula>
    </cfRule>
    <cfRule type="cellIs" dxfId="1483" priority="86" operator="equal">
      <formula>"x"</formula>
    </cfRule>
    <cfRule type="cellIs" dxfId="1482" priority="87" operator="equal">
      <formula>"z"</formula>
    </cfRule>
    <cfRule type="cellIs" dxfId="1481" priority="88" operator="equal">
      <formula>"masquer"</formula>
    </cfRule>
  </conditionalFormatting>
  <conditionalFormatting sqref="C257:D257">
    <cfRule type="cellIs" dxfId="1480" priority="81" operator="equal">
      <formula>"+"</formula>
    </cfRule>
    <cfRule type="cellIs" dxfId="1479" priority="82" operator="equal">
      <formula>"x"</formula>
    </cfRule>
    <cfRule type="cellIs" dxfId="1478" priority="83" operator="equal">
      <formula>"z"</formula>
    </cfRule>
    <cfRule type="cellIs" dxfId="1477" priority="84" operator="equal">
      <formula>"masquer"</formula>
    </cfRule>
  </conditionalFormatting>
  <conditionalFormatting sqref="C277:D277">
    <cfRule type="cellIs" dxfId="1476" priority="77" operator="equal">
      <formula>"+"</formula>
    </cfRule>
    <cfRule type="cellIs" dxfId="1475" priority="78" operator="equal">
      <formula>"x"</formula>
    </cfRule>
    <cfRule type="cellIs" dxfId="1474" priority="79" operator="equal">
      <formula>"z"</formula>
    </cfRule>
    <cfRule type="cellIs" dxfId="1473" priority="80" operator="equal">
      <formula>"masquer"</formula>
    </cfRule>
  </conditionalFormatting>
  <conditionalFormatting sqref="C302:D309">
    <cfRule type="cellIs" dxfId="1472" priority="49" operator="equal">
      <formula>"+"</formula>
    </cfRule>
    <cfRule type="cellIs" dxfId="1471" priority="50" operator="equal">
      <formula>"x"</formula>
    </cfRule>
    <cfRule type="cellIs" dxfId="1470" priority="51" operator="equal">
      <formula>"z"</formula>
    </cfRule>
    <cfRule type="cellIs" dxfId="1469" priority="52" operator="equal">
      <formula>"masquer"</formula>
    </cfRule>
  </conditionalFormatting>
  <conditionalFormatting sqref="C324:D324">
    <cfRule type="cellIs" dxfId="1468" priority="45" operator="equal">
      <formula>"+"</formula>
    </cfRule>
    <cfRule type="cellIs" dxfId="1467" priority="46" operator="equal">
      <formula>"x"</formula>
    </cfRule>
    <cfRule type="cellIs" dxfId="1466" priority="47" operator="equal">
      <formula>"z"</formula>
    </cfRule>
    <cfRule type="cellIs" dxfId="1465" priority="48" operator="equal">
      <formula>"masquer"</formula>
    </cfRule>
  </conditionalFormatting>
  <conditionalFormatting sqref="C78:D78">
    <cfRule type="cellIs" dxfId="1464" priority="41" operator="equal">
      <formula>"+"</formula>
    </cfRule>
    <cfRule type="cellIs" dxfId="1463" priority="42" operator="equal">
      <formula>"x"</formula>
    </cfRule>
    <cfRule type="cellIs" dxfId="1462" priority="43" operator="equal">
      <formula>"z"</formula>
    </cfRule>
    <cfRule type="cellIs" dxfId="1461" priority="44" operator="equal">
      <formula>"masquer"</formula>
    </cfRule>
  </conditionalFormatting>
  <conditionalFormatting sqref="C83:D83">
    <cfRule type="cellIs" dxfId="1460" priority="37" operator="equal">
      <formula>"+"</formula>
    </cfRule>
    <cfRule type="cellIs" dxfId="1459" priority="38" operator="equal">
      <formula>"x"</formula>
    </cfRule>
    <cfRule type="cellIs" dxfId="1458" priority="39" operator="equal">
      <formula>"z"</formula>
    </cfRule>
    <cfRule type="cellIs" dxfId="1457" priority="40" operator="equal">
      <formula>"masquer"</formula>
    </cfRule>
  </conditionalFormatting>
  <conditionalFormatting sqref="C93:D93">
    <cfRule type="cellIs" dxfId="1456" priority="33" operator="equal">
      <formula>"+"</formula>
    </cfRule>
    <cfRule type="cellIs" dxfId="1455" priority="34" operator="equal">
      <formula>"x"</formula>
    </cfRule>
    <cfRule type="cellIs" dxfId="1454" priority="35" operator="equal">
      <formula>"z"</formula>
    </cfRule>
    <cfRule type="cellIs" dxfId="1453" priority="36" operator="equal">
      <formula>"masquer"</formula>
    </cfRule>
  </conditionalFormatting>
  <conditionalFormatting sqref="G1:G1048576">
    <cfRule type="duplicateValues" dxfId="1452" priority="11"/>
    <cfRule type="duplicateValues" dxfId="1451" priority="12"/>
  </conditionalFormatting>
  <conditionalFormatting sqref="I318">
    <cfRule type="duplicateValues" dxfId="1450" priority="9"/>
    <cfRule type="duplicateValues" dxfId="1449" priority="10"/>
  </conditionalFormatting>
  <conditionalFormatting sqref="I217">
    <cfRule type="duplicateValues" dxfId="1448" priority="7"/>
    <cfRule type="duplicateValues" dxfId="1447" priority="8"/>
  </conditionalFormatting>
  <conditionalFormatting sqref="I218">
    <cfRule type="duplicateValues" dxfId="1446" priority="5"/>
    <cfRule type="duplicateValues" dxfId="1445" priority="6"/>
  </conditionalFormatting>
  <conditionalFormatting sqref="I237">
    <cfRule type="duplicateValues" dxfId="1444" priority="3"/>
    <cfRule type="duplicateValues" dxfId="1443" priority="4"/>
  </conditionalFormatting>
  <conditionalFormatting sqref="I239">
    <cfRule type="duplicateValues" dxfId="1442" priority="1"/>
    <cfRule type="duplicateValues" dxfId="1441" priority="2"/>
  </conditionalFormatting>
  <dataValidations count="1">
    <dataValidation type="list" allowBlank="1" showInputMessage="1" showErrorMessage="1" sqref="A3:A381" xr:uid="{00000000-0002-0000-0300-000003000000}">
      <formula1>ABREVIATION</formula1>
    </dataValidation>
  </dataValidations>
  <pageMargins left="0.11811023622047245" right="0.11811023622047245" top="0.59055118110236227" bottom="0.19685039370078741" header="0.19685039370078741" footer="0.31496062992125984"/>
  <pageSetup paperSize="9" scale="14" fitToHeight="0" orientation="portrait" horizontalDpi="4294967293" r:id="rId1"/>
  <headerFooter>
    <oddHeader>&amp;R&amp;8Page &amp;P/&amp;N</oddHeader>
  </headerFooter>
  <rowBreaks count="2" manualBreakCount="2">
    <brk id="158" min="1" max="18" man="1"/>
    <brk id="196" min="1" max="1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8" filterMode="1">
    <tabColor theme="8" tint="0.39997558519241921"/>
    <pageSetUpPr fitToPage="1"/>
  </sheetPr>
  <dimension ref="A1:AV106"/>
  <sheetViews>
    <sheetView showGridLines="0" topLeftCell="E1" zoomScaleNormal="100" zoomScaleSheetLayoutView="100" workbookViewId="0">
      <selection activeCell="E20" sqref="E20"/>
    </sheetView>
  </sheetViews>
  <sheetFormatPr baseColWidth="10" defaultColWidth="11.42578125" defaultRowHeight="12.75"/>
  <cols>
    <col min="1" max="1" width="7.28515625" style="268" hidden="1" customWidth="1"/>
    <col min="2" max="2" width="7.5703125" style="268" hidden="1" customWidth="1"/>
    <col min="3" max="4" width="13.7109375" style="201" hidden="1" customWidth="1"/>
    <col min="5" max="5" width="71.28515625" style="187" bestFit="1" customWidth="1"/>
    <col min="6" max="6" width="70.5703125" style="187" hidden="1" customWidth="1"/>
    <col min="7" max="7" width="34.28515625" style="235" hidden="1" customWidth="1"/>
    <col min="8" max="8" width="5" style="235" hidden="1" customWidth="1"/>
    <col min="9" max="9" width="42.7109375" style="235" hidden="1" customWidth="1"/>
    <col min="10" max="10" width="14" style="235" hidden="1" customWidth="1"/>
    <col min="11" max="11" width="11.85546875" style="202" bestFit="1" customWidth="1"/>
    <col min="12" max="12" width="11.85546875" style="203" bestFit="1" customWidth="1"/>
    <col min="13" max="13" width="9.5703125" style="202" bestFit="1" customWidth="1"/>
    <col min="14" max="14" width="9.5703125" style="203" bestFit="1" customWidth="1"/>
    <col min="15" max="15" width="11.85546875" style="202" bestFit="1" customWidth="1"/>
    <col min="16" max="16" width="11.85546875" style="203" bestFit="1" customWidth="1"/>
    <col min="17" max="17" width="9.5703125" style="202" bestFit="1" customWidth="1"/>
    <col min="18" max="18" width="9.5703125" style="203" bestFit="1" customWidth="1"/>
    <col min="19" max="19" width="9.5703125" style="235" bestFit="1" customWidth="1"/>
    <col min="20" max="20" width="9.5703125" style="203" bestFit="1" customWidth="1"/>
    <col min="21" max="21" width="9.5703125" style="236" bestFit="1" customWidth="1"/>
    <col min="22" max="22" width="9.5703125" style="203" bestFit="1" customWidth="1"/>
    <col min="23" max="23" width="7.7109375" style="236" customWidth="1"/>
    <col min="24" max="48" width="11.42578125" style="236"/>
    <col min="49" max="16384" width="11.42578125" style="235"/>
  </cols>
  <sheetData>
    <row r="1" spans="1:48" s="187" customFormat="1" ht="25.5">
      <c r="A1" s="197"/>
      <c r="B1" s="197"/>
      <c r="C1" s="200"/>
      <c r="D1" s="200"/>
      <c r="E1" s="167" t="s">
        <v>3972</v>
      </c>
      <c r="F1" s="167" t="s">
        <v>3971</v>
      </c>
      <c r="G1" s="187" t="s">
        <v>0</v>
      </c>
      <c r="J1" s="187"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row>
    <row r="2" spans="1:48" ht="33.75">
      <c r="A2" s="204" t="s">
        <v>3276</v>
      </c>
      <c r="B2" s="205" t="s">
        <v>249</v>
      </c>
      <c r="C2" s="164" t="s">
        <v>697</v>
      </c>
      <c r="D2" s="164" t="s">
        <v>696</v>
      </c>
      <c r="E2" s="168" t="s">
        <v>4152</v>
      </c>
      <c r="F2" s="168" t="s">
        <v>4145</v>
      </c>
      <c r="G2" s="39" t="s">
        <v>415</v>
      </c>
      <c r="H2" s="39" t="s">
        <v>416</v>
      </c>
      <c r="I2" s="39" t="s">
        <v>417</v>
      </c>
      <c r="J2" s="39"/>
      <c r="K2" s="22"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8">
      <c r="A3" s="248" t="s">
        <v>1507</v>
      </c>
      <c r="B3" s="243" t="str">
        <f>IF(ISERROR(VLOOKUP(A3,TABLES!$A$2:$B$10,2,0)),"",VLOOKUP(A3,TABLES!$A$2:$B$10,2,0))</f>
        <v>▐</v>
      </c>
      <c r="C3" s="206" t="str">
        <f>IF(COUNTIF(C4,"x"),"z","")</f>
        <v/>
      </c>
      <c r="D3" s="206" t="str">
        <f>IF(COUNTIF(D4,"x"),"z","")</f>
        <v/>
      </c>
      <c r="E3" s="173" t="s">
        <v>1654</v>
      </c>
      <c r="F3" s="174" t="s">
        <v>1655</v>
      </c>
      <c r="G3" s="174"/>
      <c r="H3" s="174"/>
      <c r="I3" s="174"/>
      <c r="J3" s="174"/>
      <c r="K3" s="207" t="s">
        <v>222</v>
      </c>
      <c r="L3" s="214" t="s">
        <v>222</v>
      </c>
      <c r="M3" s="207" t="s">
        <v>222</v>
      </c>
      <c r="N3" s="214" t="s">
        <v>222</v>
      </c>
      <c r="O3" s="207" t="s">
        <v>222</v>
      </c>
      <c r="P3" s="214" t="s">
        <v>222</v>
      </c>
      <c r="Q3" s="207" t="s">
        <v>222</v>
      </c>
      <c r="R3" s="214" t="s">
        <v>222</v>
      </c>
      <c r="S3" s="207" t="s">
        <v>222</v>
      </c>
      <c r="T3" s="214" t="s">
        <v>222</v>
      </c>
      <c r="U3" s="207" t="s">
        <v>222</v>
      </c>
      <c r="V3" s="214" t="s">
        <v>222</v>
      </c>
      <c r="W3" s="207" t="s">
        <v>222</v>
      </c>
    </row>
    <row r="4" spans="1:48" ht="22.5">
      <c r="A4" s="231" t="s">
        <v>1505</v>
      </c>
      <c r="B4" s="243" t="str">
        <f>IF(ISERROR(VLOOKUP(A4,TABLES!$A$2:$B$10,2,0)),"",VLOOKUP(A4,TABLES!$A$2:$B$10,2,0))</f>
        <v>■</v>
      </c>
      <c r="C4" s="208"/>
      <c r="D4" s="208"/>
      <c r="E4" s="275" t="s">
        <v>3217</v>
      </c>
      <c r="F4" s="175" t="s">
        <v>3218</v>
      </c>
      <c r="G4" s="272" t="s">
        <v>7</v>
      </c>
      <c r="H4" s="272"/>
      <c r="I4" s="272" t="str">
        <f t="shared" ref="I4:I17" si="0">IF(G4&lt;&gt;"",IF(H4&lt;&gt;"",G4&amp;" ; "&amp;IFERROR(IF(SEARCH(" ; ",G4)&gt;0,SUBSTITUTE(G4," ; ","_N ; ")&amp;"_N"),IFERROR(IF(SEARCH(" ;",G4)&gt;0,SUBSTITUTE(G4," ;","_N  ; ")&amp;"_N"),IFERROR(IF(SEARCH(";",G4)&gt;0,SUBSTITUTE(G4,";","_N  ; ")&amp;"_N"),G4&amp;"_N"))),G4),"")</f>
        <v>AQ_MODVIE_QuiRemp</v>
      </c>
      <c r="J4" s="220" t="s">
        <v>6</v>
      </c>
      <c r="K4" s="209" t="s">
        <v>222</v>
      </c>
      <c r="L4" s="210" t="s">
        <v>222</v>
      </c>
      <c r="M4" s="209" t="s">
        <v>222</v>
      </c>
      <c r="N4" s="210" t="s">
        <v>222</v>
      </c>
      <c r="O4" s="209" t="s">
        <v>222</v>
      </c>
      <c r="P4" s="210" t="s">
        <v>222</v>
      </c>
      <c r="Q4" s="209" t="s">
        <v>222</v>
      </c>
      <c r="R4" s="210" t="s">
        <v>222</v>
      </c>
      <c r="S4" s="209" t="s">
        <v>222</v>
      </c>
      <c r="T4" s="210" t="s">
        <v>222</v>
      </c>
      <c r="U4" s="209" t="s">
        <v>222</v>
      </c>
      <c r="V4" s="210" t="s">
        <v>222</v>
      </c>
      <c r="W4" s="209" t="s">
        <v>222</v>
      </c>
    </row>
    <row r="5" spans="1:48">
      <c r="A5" s="231" t="s">
        <v>1507</v>
      </c>
      <c r="B5" s="243" t="str">
        <f>IF(ISERROR(VLOOKUP(A5,TABLES!$A$2:$B$10,2,0)),"",VLOOKUP(A5,TABLES!$A$2:$B$10,2,0))</f>
        <v>▐</v>
      </c>
      <c r="C5" s="232" t="str">
        <f>IF(C6="x","z","")</f>
        <v/>
      </c>
      <c r="D5" s="232" t="str">
        <f>IF(D6="x","z","")</f>
        <v/>
      </c>
      <c r="E5" s="173" t="s">
        <v>692</v>
      </c>
      <c r="F5" s="174" t="s">
        <v>261</v>
      </c>
      <c r="G5" s="174"/>
      <c r="H5" s="174"/>
      <c r="I5" s="174" t="str">
        <f t="shared" si="0"/>
        <v/>
      </c>
      <c r="J5" s="213"/>
      <c r="K5" s="207" t="s">
        <v>222</v>
      </c>
      <c r="L5" s="214" t="s">
        <v>222</v>
      </c>
      <c r="M5" s="207" t="s">
        <v>222</v>
      </c>
      <c r="N5" s="214" t="s">
        <v>222</v>
      </c>
      <c r="O5" s="207" t="s">
        <v>222</v>
      </c>
      <c r="P5" s="214" t="s">
        <v>222</v>
      </c>
      <c r="Q5" s="207" t="s">
        <v>222</v>
      </c>
      <c r="R5" s="214" t="s">
        <v>222</v>
      </c>
      <c r="S5" s="207" t="s">
        <v>222</v>
      </c>
      <c r="T5" s="214" t="s">
        <v>222</v>
      </c>
      <c r="U5" s="207" t="s">
        <v>222</v>
      </c>
      <c r="V5" s="214" t="s">
        <v>222</v>
      </c>
      <c r="W5" s="207" t="s">
        <v>222</v>
      </c>
    </row>
    <row r="6" spans="1:48" ht="22.5">
      <c r="A6" s="231" t="s">
        <v>1505</v>
      </c>
      <c r="B6" s="243" t="str">
        <f>IF(ISERROR(VLOOKUP(A6,TABLES!$A$2:$B$10,2,0)),"",VLOOKUP(A6,TABLES!$A$2:$B$10,2,0))</f>
        <v>■</v>
      </c>
      <c r="C6" s="32" t="str">
        <f>IF(OR(C7="x",C8="x",C9="x",C10="x",C11="x",C12="x",C13="x",C14="x",C15="x",C16="x",C17="x"),"x","Sélection ci-dessous")</f>
        <v>Sélection ci-dessous</v>
      </c>
      <c r="D6" s="32" t="str">
        <f>IF(OR(D7="x",D8="x",D9="x",D10="x",D11="x",D12="x",D13="x",D14="x",D15="x",D16="x",D17="x"),"x","Select items here under")</f>
        <v>Select items here under</v>
      </c>
      <c r="E6" s="175" t="s">
        <v>213</v>
      </c>
      <c r="F6" s="175" t="s">
        <v>3285</v>
      </c>
      <c r="J6" s="219"/>
      <c r="K6" s="209">
        <v>16</v>
      </c>
      <c r="L6" s="210">
        <v>19</v>
      </c>
      <c r="M6" s="209">
        <v>44</v>
      </c>
      <c r="N6" s="210">
        <v>46</v>
      </c>
      <c r="O6" s="209">
        <v>41</v>
      </c>
      <c r="P6" s="210">
        <v>32</v>
      </c>
      <c r="Q6" s="209">
        <v>66</v>
      </c>
      <c r="R6" s="210">
        <v>31</v>
      </c>
      <c r="S6" s="209">
        <v>69</v>
      </c>
      <c r="T6" s="210">
        <v>53</v>
      </c>
      <c r="U6" s="209">
        <v>51</v>
      </c>
      <c r="V6" s="210">
        <v>28</v>
      </c>
      <c r="W6" s="209">
        <v>58</v>
      </c>
    </row>
    <row r="7" spans="1:48" ht="22.5">
      <c r="A7" s="231" t="s">
        <v>482</v>
      </c>
      <c r="B7" s="243" t="str">
        <f>IF(ISERROR(VLOOKUP(A7,TABLES!$A$2:$B$10,2,0)),"",VLOOKUP(A7,TABLES!$A$2:$B$10,2,0))</f>
        <v>-</v>
      </c>
      <c r="C7" s="208"/>
      <c r="D7" s="208"/>
      <c r="E7" s="254" t="s">
        <v>5025</v>
      </c>
      <c r="F7" s="176" t="s">
        <v>1087</v>
      </c>
      <c r="G7" s="251" t="s">
        <v>214</v>
      </c>
      <c r="H7" s="252"/>
      <c r="I7" s="251" t="str">
        <f t="shared" si="0"/>
        <v>AQ_FOYVIE_EveEnf</v>
      </c>
      <c r="J7" s="219" t="s">
        <v>202</v>
      </c>
      <c r="K7" s="209">
        <v>16</v>
      </c>
      <c r="L7" s="210">
        <v>19</v>
      </c>
      <c r="M7" s="209">
        <v>44</v>
      </c>
      <c r="N7" s="210">
        <v>46</v>
      </c>
      <c r="O7" s="209">
        <v>41</v>
      </c>
      <c r="P7" s="210">
        <v>32</v>
      </c>
      <c r="Q7" s="209">
        <v>66</v>
      </c>
      <c r="R7" s="210">
        <v>31</v>
      </c>
      <c r="S7" s="209">
        <v>69</v>
      </c>
      <c r="T7" s="210">
        <v>53</v>
      </c>
      <c r="U7" s="209">
        <v>51</v>
      </c>
      <c r="V7" s="210">
        <v>28</v>
      </c>
      <c r="W7" s="209">
        <v>58</v>
      </c>
    </row>
    <row r="8" spans="1:48">
      <c r="A8" s="231" t="s">
        <v>482</v>
      </c>
      <c r="B8" s="243" t="str">
        <f>IF(ISERROR(VLOOKUP(A8,TABLES!$A$2:$B$10,2,0)),"",VLOOKUP(A8,TABLES!$A$2:$B$10,2,0))</f>
        <v>-</v>
      </c>
      <c r="C8" s="208"/>
      <c r="D8" s="208"/>
      <c r="E8" s="254" t="s">
        <v>934</v>
      </c>
      <c r="F8" s="176" t="s">
        <v>941</v>
      </c>
      <c r="G8" s="251" t="s">
        <v>215</v>
      </c>
      <c r="H8" s="252"/>
      <c r="I8" s="251" t="str">
        <f t="shared" si="0"/>
        <v>AQ_FOYVIE_EveMar</v>
      </c>
      <c r="J8" s="219" t="s">
        <v>202</v>
      </c>
      <c r="K8" s="209">
        <v>16</v>
      </c>
      <c r="L8" s="210">
        <v>19</v>
      </c>
      <c r="M8" s="209">
        <v>44</v>
      </c>
      <c r="N8" s="210">
        <v>46</v>
      </c>
      <c r="O8" s="209">
        <v>41</v>
      </c>
      <c r="P8" s="210">
        <v>32</v>
      </c>
      <c r="Q8" s="209">
        <v>66</v>
      </c>
      <c r="R8" s="210">
        <v>31</v>
      </c>
      <c r="S8" s="209">
        <v>69</v>
      </c>
      <c r="T8" s="210">
        <v>53</v>
      </c>
      <c r="U8" s="209">
        <v>51</v>
      </c>
      <c r="V8" s="210">
        <v>28</v>
      </c>
      <c r="W8" s="209">
        <v>58</v>
      </c>
    </row>
    <row r="9" spans="1:48">
      <c r="A9" s="231" t="s">
        <v>482</v>
      </c>
      <c r="B9" s="243" t="str">
        <f>IF(ISERROR(VLOOKUP(A9,TABLES!$A$2:$B$10,2,0)),"",VLOOKUP(A9,TABLES!$A$2:$B$10,2,0))</f>
        <v>-</v>
      </c>
      <c r="C9" s="208"/>
      <c r="D9" s="208"/>
      <c r="E9" s="254" t="s">
        <v>1808</v>
      </c>
      <c r="F9" s="176" t="s">
        <v>942</v>
      </c>
      <c r="G9" s="251" t="s">
        <v>216</v>
      </c>
      <c r="H9" s="252"/>
      <c r="I9" s="251" t="str">
        <f t="shared" si="0"/>
        <v>AQ_FOYVIE_EveSep</v>
      </c>
      <c r="J9" s="219" t="s">
        <v>202</v>
      </c>
      <c r="K9" s="209">
        <v>16</v>
      </c>
      <c r="L9" s="210">
        <v>19</v>
      </c>
      <c r="M9" s="209">
        <v>16</v>
      </c>
      <c r="N9" s="210">
        <v>20</v>
      </c>
      <c r="O9" s="209">
        <v>32</v>
      </c>
      <c r="P9" s="210">
        <v>23</v>
      </c>
      <c r="Q9" s="209">
        <v>46</v>
      </c>
      <c r="R9" s="210">
        <v>26</v>
      </c>
      <c r="S9" s="209">
        <v>38</v>
      </c>
      <c r="T9" s="210">
        <v>53</v>
      </c>
      <c r="U9" s="209">
        <v>51</v>
      </c>
      <c r="V9" s="210">
        <v>28</v>
      </c>
      <c r="W9" s="209">
        <v>58</v>
      </c>
    </row>
    <row r="10" spans="1:48">
      <c r="A10" s="231" t="s">
        <v>482</v>
      </c>
      <c r="B10" s="243" t="str">
        <f>IF(ISERROR(VLOOKUP(A10,TABLES!$A$2:$B$10,2,0)),"",VLOOKUP(A10,TABLES!$A$2:$B$10,2,0))</f>
        <v>-</v>
      </c>
      <c r="C10" s="208"/>
      <c r="D10" s="208"/>
      <c r="E10" s="254" t="s">
        <v>5022</v>
      </c>
      <c r="F10" s="176" t="s">
        <v>5023</v>
      </c>
      <c r="G10" s="251" t="s">
        <v>217</v>
      </c>
      <c r="H10" s="252"/>
      <c r="I10" s="251" t="str">
        <f t="shared" si="0"/>
        <v>AQ_FOYVIE_EveHeb</v>
      </c>
      <c r="J10" s="219" t="s">
        <v>202</v>
      </c>
      <c r="K10" s="209">
        <v>16</v>
      </c>
      <c r="L10" s="210">
        <v>19</v>
      </c>
      <c r="M10" s="209">
        <v>44</v>
      </c>
      <c r="N10" s="210">
        <v>46</v>
      </c>
      <c r="O10" s="209">
        <v>41</v>
      </c>
      <c r="P10" s="210">
        <v>32</v>
      </c>
      <c r="Q10" s="209">
        <v>66</v>
      </c>
      <c r="R10" s="210">
        <v>31</v>
      </c>
      <c r="S10" s="209">
        <v>69</v>
      </c>
      <c r="T10" s="210">
        <v>53</v>
      </c>
      <c r="U10" s="209">
        <v>51</v>
      </c>
      <c r="V10" s="210">
        <v>28</v>
      </c>
      <c r="W10" s="209">
        <v>58</v>
      </c>
    </row>
    <row r="11" spans="1:48">
      <c r="A11" s="231" t="s">
        <v>482</v>
      </c>
      <c r="B11" s="243" t="str">
        <f>IF(ISERROR(VLOOKUP(A11,TABLES!$A$2:$B$10,2,0)),"",VLOOKUP(A11,TABLES!$A$2:$B$10,2,0))</f>
        <v>-</v>
      </c>
      <c r="C11" s="208"/>
      <c r="D11" s="208"/>
      <c r="E11" s="254" t="s">
        <v>935</v>
      </c>
      <c r="F11" s="176" t="s">
        <v>943</v>
      </c>
      <c r="G11" s="251" t="s">
        <v>218</v>
      </c>
      <c r="H11" s="252"/>
      <c r="I11" s="251" t="str">
        <f t="shared" si="0"/>
        <v>AQ_FOYVIE_EveDcConj</v>
      </c>
      <c r="J11" s="219" t="s">
        <v>202</v>
      </c>
      <c r="K11" s="209">
        <v>16</v>
      </c>
      <c r="L11" s="210">
        <v>19</v>
      </c>
      <c r="M11" s="209">
        <v>44</v>
      </c>
      <c r="N11" s="210">
        <v>46</v>
      </c>
      <c r="O11" s="209">
        <v>41</v>
      </c>
      <c r="P11" s="210">
        <v>32</v>
      </c>
      <c r="Q11" s="209">
        <v>66</v>
      </c>
      <c r="R11" s="210">
        <v>31</v>
      </c>
      <c r="S11" s="209">
        <v>69</v>
      </c>
      <c r="T11" s="210">
        <v>53</v>
      </c>
      <c r="U11" s="209">
        <v>51</v>
      </c>
      <c r="V11" s="210">
        <v>28</v>
      </c>
      <c r="W11" s="209">
        <v>58</v>
      </c>
    </row>
    <row r="12" spans="1:48">
      <c r="A12" s="231" t="s">
        <v>482</v>
      </c>
      <c r="B12" s="243" t="str">
        <f>IF(ISERROR(VLOOKUP(A12,TABLES!$A$2:$B$10,2,0)),"",VLOOKUP(A12,TABLES!$A$2:$B$10,2,0))</f>
        <v>-</v>
      </c>
      <c r="C12" s="208"/>
      <c r="D12" s="208"/>
      <c r="E12" s="254" t="s">
        <v>936</v>
      </c>
      <c r="F12" s="176" t="s">
        <v>944</v>
      </c>
      <c r="G12" s="251" t="s">
        <v>321</v>
      </c>
      <c r="H12" s="252"/>
      <c r="I12" s="251" t="str">
        <f t="shared" si="0"/>
        <v>AQ_FOYVIE_EveDcEnf</v>
      </c>
      <c r="J12" s="219" t="s">
        <v>202</v>
      </c>
      <c r="K12" s="209">
        <v>16</v>
      </c>
      <c r="L12" s="210">
        <v>19</v>
      </c>
      <c r="M12" s="209">
        <v>44</v>
      </c>
      <c r="N12" s="210">
        <v>46</v>
      </c>
      <c r="O12" s="209">
        <v>41</v>
      </c>
      <c r="P12" s="210">
        <v>32</v>
      </c>
      <c r="Q12" s="209">
        <v>66</v>
      </c>
      <c r="R12" s="210">
        <v>31</v>
      </c>
      <c r="S12" s="209">
        <v>69</v>
      </c>
      <c r="T12" s="210">
        <v>53</v>
      </c>
      <c r="U12" s="209">
        <v>51</v>
      </c>
      <c r="V12" s="210">
        <v>28</v>
      </c>
      <c r="W12" s="209">
        <v>58</v>
      </c>
    </row>
    <row r="13" spans="1:48">
      <c r="A13" s="231" t="s">
        <v>482</v>
      </c>
      <c r="B13" s="243" t="str">
        <f>IF(ISERROR(VLOOKUP(A13,TABLES!$A$2:$B$10,2,0)),"",VLOOKUP(A13,TABLES!$A$2:$B$10,2,0))</f>
        <v>-</v>
      </c>
      <c r="C13" s="208"/>
      <c r="D13" s="208"/>
      <c r="E13" s="254" t="s">
        <v>5024</v>
      </c>
      <c r="F13" s="176" t="s">
        <v>945</v>
      </c>
      <c r="G13" s="251" t="s">
        <v>219</v>
      </c>
      <c r="H13" s="252"/>
      <c r="I13" s="251" t="str">
        <f t="shared" si="0"/>
        <v>AQ_FOYVIE_EveDcAutre</v>
      </c>
      <c r="J13" s="219" t="s">
        <v>202</v>
      </c>
      <c r="K13" s="209">
        <v>16</v>
      </c>
      <c r="L13" s="210">
        <v>19</v>
      </c>
      <c r="M13" s="209">
        <v>44</v>
      </c>
      <c r="N13" s="210">
        <v>46</v>
      </c>
      <c r="O13" s="209">
        <v>41</v>
      </c>
      <c r="P13" s="210">
        <v>32</v>
      </c>
      <c r="Q13" s="209">
        <v>66</v>
      </c>
      <c r="R13" s="210">
        <v>31</v>
      </c>
      <c r="S13" s="209">
        <v>69</v>
      </c>
      <c r="T13" s="210">
        <v>53</v>
      </c>
      <c r="U13" s="209">
        <v>51</v>
      </c>
      <c r="V13" s="210">
        <v>28</v>
      </c>
      <c r="W13" s="209">
        <v>58</v>
      </c>
    </row>
    <row r="14" spans="1:48" s="279" customFormat="1">
      <c r="A14" s="231" t="s">
        <v>482</v>
      </c>
      <c r="B14" s="243" t="str">
        <f>IF(ISERROR(VLOOKUP(A14,TABLES!$A$2:$B$10,2,0)),"",VLOOKUP(A14,TABLES!$A$2:$B$10,2,0))</f>
        <v>-</v>
      </c>
      <c r="C14" s="208"/>
      <c r="D14" s="208"/>
      <c r="E14" s="254" t="s">
        <v>937</v>
      </c>
      <c r="F14" s="176" t="s">
        <v>946</v>
      </c>
      <c r="G14" s="251" t="s">
        <v>220</v>
      </c>
      <c r="H14" s="252"/>
      <c r="I14" s="251" t="str">
        <f t="shared" si="0"/>
        <v>AQ_FOYVIE_EveSuicid</v>
      </c>
      <c r="J14" s="219" t="s">
        <v>202</v>
      </c>
      <c r="K14" s="209">
        <v>16</v>
      </c>
      <c r="L14" s="210">
        <v>19</v>
      </c>
      <c r="M14" s="209">
        <v>44</v>
      </c>
      <c r="N14" s="210">
        <v>46</v>
      </c>
      <c r="O14" s="209">
        <v>41</v>
      </c>
      <c r="P14" s="210">
        <v>32</v>
      </c>
      <c r="Q14" s="209">
        <v>66</v>
      </c>
      <c r="R14" s="210">
        <v>31</v>
      </c>
      <c r="S14" s="209">
        <v>69</v>
      </c>
      <c r="T14" s="210">
        <v>53</v>
      </c>
      <c r="U14" s="209">
        <v>51</v>
      </c>
      <c r="V14" s="210">
        <v>28</v>
      </c>
      <c r="W14" s="209">
        <v>58</v>
      </c>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row>
    <row r="15" spans="1:48" ht="22.5">
      <c r="A15" s="231" t="s">
        <v>482</v>
      </c>
      <c r="B15" s="243" t="str">
        <f>IF(ISERROR(VLOOKUP(A15,TABLES!$A$2:$B$10,2,0)),"",VLOOKUP(A15,TABLES!$A$2:$B$10,2,0))</f>
        <v>-</v>
      </c>
      <c r="C15" s="208"/>
      <c r="D15" s="208"/>
      <c r="E15" s="254" t="s">
        <v>938</v>
      </c>
      <c r="F15" s="176" t="s">
        <v>947</v>
      </c>
      <c r="G15" s="251" t="s">
        <v>221</v>
      </c>
      <c r="H15" s="252"/>
      <c r="I15" s="251" t="str">
        <f t="shared" si="0"/>
        <v>AQ_FOYVIE_EveViol</v>
      </c>
      <c r="J15" s="219" t="s">
        <v>202</v>
      </c>
      <c r="K15" s="209">
        <v>16</v>
      </c>
      <c r="L15" s="210">
        <v>19</v>
      </c>
      <c r="M15" s="209">
        <v>44</v>
      </c>
      <c r="N15" s="210">
        <v>46</v>
      </c>
      <c r="O15" s="209">
        <v>41</v>
      </c>
      <c r="P15" s="210">
        <v>32</v>
      </c>
      <c r="Q15" s="209">
        <v>66</v>
      </c>
      <c r="R15" s="210">
        <v>31</v>
      </c>
      <c r="S15" s="209">
        <v>69</v>
      </c>
      <c r="T15" s="210">
        <v>53</v>
      </c>
      <c r="U15" s="209">
        <v>51</v>
      </c>
      <c r="V15" s="210">
        <v>28</v>
      </c>
      <c r="W15" s="209">
        <v>58</v>
      </c>
    </row>
    <row r="16" spans="1:48">
      <c r="A16" s="231" t="s">
        <v>482</v>
      </c>
      <c r="B16" s="243" t="str">
        <f>IF(ISERROR(VLOOKUP(A16,TABLES!$A$2:$B$10,2,0)),"",VLOOKUP(A16,TABLES!$A$2:$B$10,2,0))</f>
        <v>-</v>
      </c>
      <c r="C16" s="208"/>
      <c r="D16" s="208"/>
      <c r="E16" s="254" t="s">
        <v>939</v>
      </c>
      <c r="F16" s="176" t="s">
        <v>948</v>
      </c>
      <c r="G16" s="251" t="s">
        <v>310</v>
      </c>
      <c r="H16" s="252"/>
      <c r="I16" s="251" t="str">
        <f t="shared" si="0"/>
        <v>AQ_FOYVIE_EveAucun</v>
      </c>
      <c r="J16" s="219" t="s">
        <v>202</v>
      </c>
      <c r="K16" s="209"/>
      <c r="L16" s="210"/>
      <c r="M16" s="209"/>
      <c r="N16" s="210">
        <v>46</v>
      </c>
      <c r="O16" s="209">
        <v>41</v>
      </c>
      <c r="P16" s="210">
        <v>32</v>
      </c>
      <c r="Q16" s="209">
        <v>66</v>
      </c>
      <c r="R16" s="210">
        <v>31</v>
      </c>
      <c r="S16" s="209">
        <v>69</v>
      </c>
      <c r="T16" s="210">
        <v>53</v>
      </c>
      <c r="U16" s="209">
        <v>51</v>
      </c>
      <c r="V16" s="210">
        <v>28</v>
      </c>
      <c r="W16" s="209">
        <v>58</v>
      </c>
    </row>
    <row r="17" spans="1:48">
      <c r="A17" s="231" t="s">
        <v>482</v>
      </c>
      <c r="B17" s="243" t="str">
        <f>IF(ISERROR(VLOOKUP(A17,TABLES!$A$2:$B$10,2,0)),"",VLOOKUP(A17,TABLES!$A$2:$B$10,2,0))</f>
        <v>-</v>
      </c>
      <c r="C17" s="208"/>
      <c r="D17" s="208"/>
      <c r="E17" s="254" t="s">
        <v>1741</v>
      </c>
      <c r="F17" s="176" t="s">
        <v>1740</v>
      </c>
      <c r="G17" s="251" t="s">
        <v>1739</v>
      </c>
      <c r="H17" s="252"/>
      <c r="I17" s="251" t="str">
        <f t="shared" si="0"/>
        <v>AQ_FOYVIE_EveAutre ; AQ_FOYVIE_EveAutrePs</v>
      </c>
      <c r="J17" s="219" t="s">
        <v>202</v>
      </c>
      <c r="K17" s="209">
        <v>16</v>
      </c>
      <c r="L17" s="210">
        <v>19</v>
      </c>
      <c r="M17" s="209">
        <v>44</v>
      </c>
      <c r="N17" s="210">
        <v>46</v>
      </c>
      <c r="O17" s="209">
        <v>41</v>
      </c>
      <c r="P17" s="210">
        <v>32</v>
      </c>
      <c r="Q17" s="209">
        <v>66</v>
      </c>
      <c r="R17" s="210">
        <v>31</v>
      </c>
      <c r="S17" s="209">
        <v>69</v>
      </c>
      <c r="T17" s="210">
        <v>53</v>
      </c>
      <c r="U17" s="209">
        <v>51</v>
      </c>
      <c r="V17" s="210">
        <v>28</v>
      </c>
      <c r="W17" s="209">
        <v>58</v>
      </c>
    </row>
    <row r="18" spans="1:48">
      <c r="A18" s="231" t="s">
        <v>1507</v>
      </c>
      <c r="B18" s="243" t="str">
        <f>IF(ISERROR(VLOOKUP(A18,TABLES!$A$2:$B$10,2,0)),"",VLOOKUP(A18,TABLES!$A$2:$B$10,2,0))</f>
        <v>▐</v>
      </c>
      <c r="C18" s="206" t="str">
        <f>IF(COUNTIF(C20:C52,"x"),"z","")</f>
        <v/>
      </c>
      <c r="D18" s="206" t="str">
        <f>IF(COUNTIF(D20:D52,"x"),"z","")</f>
        <v/>
      </c>
      <c r="E18" s="173" t="s">
        <v>2863</v>
      </c>
      <c r="F18" s="173" t="s">
        <v>2829</v>
      </c>
      <c r="G18" s="174"/>
      <c r="H18" s="174"/>
      <c r="I18" s="174" t="str">
        <f t="shared" ref="I18" si="1">IF(G18&lt;&gt;"",IF(H18&lt;&gt;"",G18&amp;" ; "&amp;IFERROR(IF(SEARCH(" ; ",G18)&gt;0,SUBSTITUTE(G18," ; ","_N ; ")&amp;"_N"),IFERROR(IF(SEARCH(" ;",G18)&gt;0,SUBSTITUTE(G18," ;","_N  ; ")&amp;"_N"),IFERROR(IF(SEARCH(";",G18)&gt;0,SUBSTITUTE(G18,";","_N  ; ")&amp;"_N"),G18&amp;"_N"))),G18),"")</f>
        <v/>
      </c>
      <c r="J18" s="213"/>
      <c r="K18" s="207"/>
      <c r="L18" s="214"/>
      <c r="M18" s="207"/>
      <c r="N18" s="214"/>
      <c r="O18" s="207"/>
      <c r="P18" s="214"/>
      <c r="Q18" s="207"/>
      <c r="R18" s="214"/>
      <c r="S18" s="207"/>
      <c r="T18" s="214" t="s">
        <v>222</v>
      </c>
      <c r="U18" s="207"/>
      <c r="V18" s="214"/>
      <c r="W18" s="207"/>
    </row>
    <row r="19" spans="1:48" ht="33.75">
      <c r="A19" s="231" t="s">
        <v>253</v>
      </c>
      <c r="B19" s="242" t="str">
        <f>IF(ISERROR(VLOOKUP(A19,TABLES!$A$2:$B$10,2,0)),"",VLOOKUP(A19,TABLES!$A$2:$B$10,2,0))</f>
        <v>!</v>
      </c>
      <c r="C19" s="245"/>
      <c r="D19" s="245"/>
      <c r="E19" s="89" t="s">
        <v>3315</v>
      </c>
      <c r="F19" s="90" t="s">
        <v>3316</v>
      </c>
      <c r="G19" s="174"/>
      <c r="H19" s="174"/>
      <c r="I19" s="174"/>
      <c r="J19" s="174"/>
      <c r="K19" s="174"/>
      <c r="L19" s="174"/>
      <c r="M19" s="174"/>
      <c r="N19" s="174"/>
      <c r="O19" s="174"/>
      <c r="P19" s="174"/>
      <c r="Q19" s="174"/>
      <c r="R19" s="174"/>
      <c r="S19" s="174"/>
      <c r="T19" s="174"/>
      <c r="U19" s="174"/>
      <c r="V19" s="174"/>
      <c r="W19" s="174"/>
    </row>
    <row r="20" spans="1:48">
      <c r="A20" s="231" t="s">
        <v>1505</v>
      </c>
      <c r="B20" s="243" t="str">
        <f>IF(ISERROR(VLOOKUP(A20,TABLES!$A$2:$B$10,2,0)),"",VLOOKUP(A20,TABLES!$A$2:$B$10,2,0))</f>
        <v>■</v>
      </c>
      <c r="C20" s="463"/>
      <c r="D20" s="463"/>
      <c r="E20" s="176" t="s">
        <v>2818</v>
      </c>
      <c r="F20" s="176" t="s">
        <v>2877</v>
      </c>
      <c r="G20" s="251"/>
      <c r="S20" s="202"/>
      <c r="T20" s="203">
        <v>60</v>
      </c>
      <c r="U20" s="202"/>
      <c r="W20" s="202"/>
    </row>
    <row r="21" spans="1:48">
      <c r="A21" s="231" t="s">
        <v>1504</v>
      </c>
      <c r="B21" s="243" t="str">
        <f>IF(ISERROR(VLOOKUP(A21,TABLES!$A$2:$B$10,2,0)),"",VLOOKUP(A21,TABLES!$A$2:$B$10,2,0))</f>
        <v>□</v>
      </c>
      <c r="C21" s="464" t="str">
        <f>IF(C20="x","x","")</f>
        <v/>
      </c>
      <c r="D21" s="464" t="str">
        <f>IF(D20="x","x","")</f>
        <v/>
      </c>
      <c r="E21" s="176" t="s">
        <v>2838</v>
      </c>
      <c r="F21" s="176" t="s">
        <v>2864</v>
      </c>
      <c r="G21" s="251" t="s">
        <v>2830</v>
      </c>
      <c r="H21" s="235" t="s">
        <v>222</v>
      </c>
      <c r="I21" s="251" t="str">
        <f>IF(G21&lt;&gt;"",IF(H21&lt;&gt;"",G21&amp;" ; "&amp;IFERROR(IF(SEARCH(" ; ",G21)&gt;0,SUBSTITUTE(G21," ; ","_N ; ")&amp;"_N"),IFERROR(IF(SEARCH(" ;",G21)&gt;0,SUBSTITUTE(G21," ;","_N  ; ")&amp;"_N"),IFERROR(IF(SEARCH(";",G21)&gt;0,SUBSTITUTE(G21,";","_N  ; ")&amp;"_N"),G21&amp;"_N"))),G21),"")</f>
        <v>AQ_AV18_VecuParent ; AQ_AV18_VecuParent_N</v>
      </c>
      <c r="J21" s="219" t="s">
        <v>3319</v>
      </c>
      <c r="S21" s="202"/>
      <c r="T21" s="203">
        <v>60</v>
      </c>
      <c r="U21" s="202"/>
      <c r="W21" s="202"/>
    </row>
    <row r="22" spans="1:48">
      <c r="A22" s="231" t="s">
        <v>1504</v>
      </c>
      <c r="B22" s="243" t="str">
        <f>IF(ISERROR(VLOOKUP(A22,TABLES!$A$2:$B$10,2,0)),"",VLOOKUP(A22,TABLES!$A$2:$B$10,2,0))</f>
        <v>□</v>
      </c>
      <c r="C22" s="464" t="str">
        <f>IF(C20="x","x","")</f>
        <v/>
      </c>
      <c r="D22" s="464" t="str">
        <f>IF(D20="x","x","")</f>
        <v/>
      </c>
      <c r="E22" s="176" t="s">
        <v>2839</v>
      </c>
      <c r="F22" s="176" t="s">
        <v>2866</v>
      </c>
      <c r="G22" s="251" t="s">
        <v>2831</v>
      </c>
      <c r="H22" s="235" t="s">
        <v>222</v>
      </c>
      <c r="I22" s="251" t="str">
        <f t="shared" ref="I22:I40" si="2">IF(G22&lt;&gt;"",IF(H22&lt;&gt;"",G22&amp;" ; "&amp;IFERROR(IF(SEARCH(" ; ",G22)&gt;0,SUBSTITUTE(G22," ; ","_N ; ")&amp;"_N"),IFERROR(IF(SEARCH(" ;",G22)&gt;0,SUBSTITUTE(G22," ;","_N  ; ")&amp;"_N"),IFERROR(IF(SEARCH(";",G22)&gt;0,SUBSTITUTE(G22,";","_N  ; ")&amp;"_N"),G22&amp;"_N"))),G22),"")</f>
        <v>AQ_AV18_VecuMere ; AQ_AV18_VecuMere_N</v>
      </c>
      <c r="J22" s="219" t="s">
        <v>3319</v>
      </c>
      <c r="S22" s="202"/>
      <c r="T22" s="203">
        <v>60</v>
      </c>
      <c r="U22" s="202"/>
      <c r="W22" s="202"/>
    </row>
    <row r="23" spans="1:48">
      <c r="A23" s="231" t="s">
        <v>1504</v>
      </c>
      <c r="B23" s="243" t="str">
        <f>IF(ISERROR(VLOOKUP(A23,TABLES!$A$2:$B$10,2,0)),"",VLOOKUP(A23,TABLES!$A$2:$B$10,2,0))</f>
        <v>□</v>
      </c>
      <c r="C23" s="464" t="str">
        <f>IF(C20="x","x","")</f>
        <v/>
      </c>
      <c r="D23" s="464" t="str">
        <f>IF(D20="x","x","")</f>
        <v/>
      </c>
      <c r="E23" s="176" t="s">
        <v>2840</v>
      </c>
      <c r="F23" s="176" t="s">
        <v>2867</v>
      </c>
      <c r="G23" s="251" t="s">
        <v>2832</v>
      </c>
      <c r="H23" s="235" t="s">
        <v>222</v>
      </c>
      <c r="I23" s="251" t="str">
        <f t="shared" si="2"/>
        <v>AQ_AV18_VecuMerConj ; AQ_AV18_VecuMerConj_N</v>
      </c>
      <c r="J23" s="219" t="s">
        <v>3319</v>
      </c>
      <c r="S23" s="202"/>
      <c r="T23" s="203">
        <v>60</v>
      </c>
      <c r="U23" s="202"/>
      <c r="W23" s="202"/>
    </row>
    <row r="24" spans="1:48">
      <c r="A24" s="231" t="s">
        <v>1504</v>
      </c>
      <c r="B24" s="243" t="str">
        <f>IF(ISERROR(VLOOKUP(A24,TABLES!$A$2:$B$10,2,0)),"",VLOOKUP(A24,TABLES!$A$2:$B$10,2,0))</f>
        <v>□</v>
      </c>
      <c r="C24" s="464" t="str">
        <f>IF(C20="x","x","")</f>
        <v/>
      </c>
      <c r="D24" s="464" t="str">
        <f>IF(D20="x","x","")</f>
        <v/>
      </c>
      <c r="E24" s="176" t="s">
        <v>2841</v>
      </c>
      <c r="F24" s="176" t="s">
        <v>2868</v>
      </c>
      <c r="G24" s="251" t="s">
        <v>2834</v>
      </c>
      <c r="H24" s="235" t="s">
        <v>222</v>
      </c>
      <c r="I24" s="251" t="str">
        <f t="shared" si="2"/>
        <v>AQ_AV18_VecuPere ; AQ_AV18_VecuPere_N</v>
      </c>
      <c r="J24" s="219" t="s">
        <v>3319</v>
      </c>
      <c r="S24" s="202"/>
      <c r="T24" s="203">
        <v>60</v>
      </c>
      <c r="U24" s="202"/>
      <c r="W24" s="202"/>
    </row>
    <row r="25" spans="1:48">
      <c r="A25" s="231" t="s">
        <v>1504</v>
      </c>
      <c r="B25" s="243" t="str">
        <f>IF(ISERROR(VLOOKUP(A25,TABLES!$A$2:$B$10,2,0)),"",VLOOKUP(A25,TABLES!$A$2:$B$10,2,0))</f>
        <v>□</v>
      </c>
      <c r="C25" s="464" t="str">
        <f>IF(C20="x","x","")</f>
        <v/>
      </c>
      <c r="D25" s="464" t="str">
        <f>IF(D20="x","x","")</f>
        <v/>
      </c>
      <c r="E25" s="176" t="s">
        <v>2842</v>
      </c>
      <c r="F25" s="176" t="s">
        <v>2865</v>
      </c>
      <c r="G25" s="251" t="s">
        <v>2833</v>
      </c>
      <c r="H25" s="235" t="s">
        <v>222</v>
      </c>
      <c r="I25" s="251" t="str">
        <f t="shared" si="2"/>
        <v>AQ_AV18_VecuPerConj ; AQ_AV18_VecuPerConj_N</v>
      </c>
      <c r="J25" s="219" t="s">
        <v>3319</v>
      </c>
      <c r="S25" s="202"/>
      <c r="T25" s="203">
        <v>60</v>
      </c>
      <c r="U25" s="202"/>
      <c r="W25" s="202"/>
    </row>
    <row r="26" spans="1:48">
      <c r="A26" s="231" t="s">
        <v>1504</v>
      </c>
      <c r="B26" s="243" t="str">
        <f>IF(ISERROR(VLOOKUP(A26,TABLES!$A$2:$B$10,2,0)),"",VLOOKUP(A26,TABLES!$A$2:$B$10,2,0))</f>
        <v>□</v>
      </c>
      <c r="C26" s="464" t="str">
        <f>IF(C20="x","x","")</f>
        <v/>
      </c>
      <c r="D26" s="464" t="str">
        <f>IF(D20="x","x","")</f>
        <v/>
      </c>
      <c r="E26" s="176" t="s">
        <v>2843</v>
      </c>
      <c r="F26" s="176" t="s">
        <v>2869</v>
      </c>
      <c r="G26" s="251" t="s">
        <v>2835</v>
      </c>
      <c r="H26" s="235" t="s">
        <v>222</v>
      </c>
      <c r="I26" s="251" t="str">
        <f t="shared" si="2"/>
        <v>AQ_AV18_VecuGdParent ; AQ_AV18_VecuGdParent_N</v>
      </c>
      <c r="J26" s="219" t="s">
        <v>3319</v>
      </c>
      <c r="S26" s="202"/>
      <c r="T26" s="203">
        <v>60</v>
      </c>
      <c r="U26" s="202"/>
      <c r="W26" s="202"/>
    </row>
    <row r="27" spans="1:48">
      <c r="A27" s="231" t="s">
        <v>1504</v>
      </c>
      <c r="B27" s="243" t="str">
        <f>IF(ISERROR(VLOOKUP(A27,TABLES!$A$2:$B$10,2,0)),"",VLOOKUP(A27,TABLES!$A$2:$B$10,2,0))</f>
        <v>□</v>
      </c>
      <c r="C27" s="464" t="str">
        <f>IF(C20="x","x","")</f>
        <v/>
      </c>
      <c r="D27" s="464" t="str">
        <f>IF(D20="x","x","")</f>
        <v/>
      </c>
      <c r="E27" s="176" t="s">
        <v>2844</v>
      </c>
      <c r="F27" s="176" t="s">
        <v>2870</v>
      </c>
      <c r="G27" s="251" t="s">
        <v>2836</v>
      </c>
      <c r="H27" s="235" t="s">
        <v>222</v>
      </c>
      <c r="I27" s="251" t="str">
        <f t="shared" si="2"/>
        <v>AQ_AV18_VecuInstitu ; AQ_AV18_VecuInstitu_N</v>
      </c>
      <c r="J27" s="219" t="s">
        <v>3319</v>
      </c>
      <c r="S27" s="202"/>
      <c r="T27" s="203">
        <v>60</v>
      </c>
      <c r="U27" s="202"/>
      <c r="W27" s="202"/>
    </row>
    <row r="28" spans="1:48">
      <c r="A28" s="231" t="s">
        <v>1504</v>
      </c>
      <c r="B28" s="243" t="str">
        <f>IF(ISERROR(VLOOKUP(A28,TABLES!$A$2:$B$10,2,0)),"",VLOOKUP(A28,TABLES!$A$2:$B$10,2,0))</f>
        <v>□</v>
      </c>
      <c r="C28" s="464" t="str">
        <f>IF(C20="x","x","")</f>
        <v/>
      </c>
      <c r="D28" s="464" t="str">
        <f>IF(D20="x","x","")</f>
        <v/>
      </c>
      <c r="E28" s="176" t="s">
        <v>2845</v>
      </c>
      <c r="F28" s="176" t="s">
        <v>2871</v>
      </c>
      <c r="G28" s="251" t="s">
        <v>2837</v>
      </c>
      <c r="H28" s="235" t="s">
        <v>222</v>
      </c>
      <c r="I28" s="251" t="str">
        <f t="shared" si="2"/>
        <v>AQ_AV18_VecuFamAccueil ; AQ_AV18_VecuFamAccueil_N</v>
      </c>
      <c r="J28" s="219" t="s">
        <v>3319</v>
      </c>
      <c r="S28" s="202"/>
      <c r="T28" s="203">
        <v>60</v>
      </c>
      <c r="U28" s="202"/>
      <c r="W28" s="202"/>
    </row>
    <row r="29" spans="1:48" ht="45">
      <c r="A29" s="231" t="s">
        <v>1505</v>
      </c>
      <c r="B29" s="243" t="str">
        <f>IF(ISERROR(VLOOKUP(A29,TABLES!$A$2:$B$10,2,0)),"",VLOOKUP(A29,TABLES!$A$2:$B$10,2,0))</f>
        <v>■</v>
      </c>
      <c r="C29" s="464" t="str">
        <f>IF(C20="x","x","")</f>
        <v/>
      </c>
      <c r="D29" s="464" t="str">
        <f>IF(D20="x","x","")</f>
        <v/>
      </c>
      <c r="E29" s="176" t="s">
        <v>3332</v>
      </c>
      <c r="F29" s="176" t="s">
        <v>3333</v>
      </c>
      <c r="G29" s="251" t="s">
        <v>3336</v>
      </c>
      <c r="H29" s="235" t="s">
        <v>222</v>
      </c>
      <c r="I29" s="251" t="str">
        <f t="shared" si="2"/>
        <v>AQ_AV18_VecuNoFamTps ; AQ_AV18_VecuNoFamTps_N</v>
      </c>
      <c r="J29" s="219" t="s">
        <v>3319</v>
      </c>
      <c r="S29" s="202"/>
      <c r="T29" s="203">
        <v>60</v>
      </c>
      <c r="U29" s="202"/>
      <c r="W29" s="202"/>
    </row>
    <row r="30" spans="1:48" ht="22.5">
      <c r="A30" s="231" t="s">
        <v>1504</v>
      </c>
      <c r="B30" s="243" t="str">
        <f>IF(ISERROR(VLOOKUP(A30,TABLES!$A$2:$B$10,2,0)),"",VLOOKUP(A30,TABLES!$A$2:$B$10,2,0))</f>
        <v>□</v>
      </c>
      <c r="C30" s="464" t="str">
        <f>IF(C20="x","x","")</f>
        <v/>
      </c>
      <c r="D30" s="464" t="str">
        <f>IF(D20="x","x","")</f>
        <v/>
      </c>
      <c r="E30" s="176" t="s">
        <v>3335</v>
      </c>
      <c r="F30" s="176" t="s">
        <v>3334</v>
      </c>
      <c r="G30" s="251" t="s">
        <v>3337</v>
      </c>
      <c r="H30" s="235" t="s">
        <v>222</v>
      </c>
      <c r="I30" s="251" t="s">
        <v>4998</v>
      </c>
      <c r="J30" s="219" t="s">
        <v>3319</v>
      </c>
      <c r="S30" s="202"/>
      <c r="T30" s="203">
        <v>60</v>
      </c>
      <c r="U30" s="202"/>
      <c r="W30" s="202"/>
    </row>
    <row r="31" spans="1:48" ht="22.5">
      <c r="A31" s="231" t="s">
        <v>1505</v>
      </c>
      <c r="B31" s="243" t="str">
        <f>IF(ISERROR(VLOOKUP(A31,TABLES!$A$2:$B$10,2,0)),"",VLOOKUP(A31,TABLES!$A$2:$B$10,2,0))</f>
        <v>■</v>
      </c>
      <c r="C31" s="463"/>
      <c r="D31" s="463"/>
      <c r="E31" s="176" t="s">
        <v>2846</v>
      </c>
      <c r="F31" s="176" t="s">
        <v>2878</v>
      </c>
      <c r="G31" s="251" t="s">
        <v>2819</v>
      </c>
      <c r="H31" s="235" t="s">
        <v>222</v>
      </c>
      <c r="I31" s="251" t="str">
        <f t="shared" si="2"/>
        <v>AQ_AV18_ParentSep ; AQ_AV18_ParentSep_N</v>
      </c>
      <c r="J31" s="219" t="s">
        <v>3319</v>
      </c>
      <c r="S31" s="202"/>
      <c r="T31" s="203">
        <v>61</v>
      </c>
      <c r="U31" s="202"/>
      <c r="W31" s="202"/>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c r="AU31" s="235"/>
      <c r="AV31" s="235"/>
    </row>
    <row r="32" spans="1:48" ht="22.5">
      <c r="A32" s="231" t="s">
        <v>1504</v>
      </c>
      <c r="B32" s="243" t="str">
        <f>IF(ISERROR(VLOOKUP(A32,TABLES!$A$2:$B$10,2,0)),"",VLOOKUP(A32,TABLES!$A$2:$B$10,2,0))</f>
        <v>□</v>
      </c>
      <c r="C32" s="464" t="str">
        <f>IF(C31="x","x","")</f>
        <v/>
      </c>
      <c r="D32" s="464" t="str">
        <f>IF(D31="x","x","")</f>
        <v/>
      </c>
      <c r="E32" s="176" t="s">
        <v>3201</v>
      </c>
      <c r="F32" s="176" t="s">
        <v>2872</v>
      </c>
      <c r="G32" s="251" t="s">
        <v>2847</v>
      </c>
      <c r="H32" s="235" t="s">
        <v>222</v>
      </c>
      <c r="I32" s="251" t="str">
        <f t="shared" si="2"/>
        <v>AQ_AV18_ParentSepAg; AQ_AV18_ParentSepAgN ; AQ_AV18_ParentSepAg_N  ;  AQ_AV18_ParentSepAgN_N</v>
      </c>
      <c r="J32" s="219" t="s">
        <v>3319</v>
      </c>
      <c r="S32" s="202"/>
      <c r="T32" s="203">
        <v>61</v>
      </c>
      <c r="U32" s="202"/>
      <c r="W32" s="202"/>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row>
    <row r="33" spans="1:48" ht="22.5">
      <c r="A33" s="231" t="s">
        <v>1505</v>
      </c>
      <c r="B33" s="243" t="str">
        <f>IF(ISERROR(VLOOKUP(A33,TABLES!$A$2:$B$10,2,0)),"",VLOOKUP(A33,TABLES!$A$2:$B$10,2,0))</f>
        <v>■</v>
      </c>
      <c r="C33" s="463"/>
      <c r="D33" s="463"/>
      <c r="E33" s="176" t="s">
        <v>3202</v>
      </c>
      <c r="F33" s="176" t="s">
        <v>2874</v>
      </c>
      <c r="G33" s="251" t="s">
        <v>2820</v>
      </c>
      <c r="H33" s="235" t="s">
        <v>222</v>
      </c>
      <c r="I33" s="251" t="str">
        <f t="shared" si="2"/>
        <v>AQ_AV18_MereDcd ; AQ_AV18_MereDcd_N</v>
      </c>
      <c r="J33" s="219" t="s">
        <v>3319</v>
      </c>
      <c r="S33" s="202"/>
      <c r="T33" s="203">
        <v>62</v>
      </c>
      <c r="U33" s="202"/>
      <c r="W33" s="202"/>
      <c r="X33" s="235"/>
      <c r="Y33" s="235"/>
      <c r="Z33" s="235"/>
      <c r="AA33" s="235"/>
      <c r="AB33" s="235"/>
      <c r="AC33" s="235"/>
      <c r="AD33" s="235"/>
      <c r="AE33" s="235"/>
      <c r="AF33" s="235"/>
      <c r="AG33" s="235"/>
      <c r="AH33" s="235"/>
      <c r="AI33" s="235"/>
      <c r="AJ33" s="235"/>
      <c r="AK33" s="235"/>
      <c r="AL33" s="235"/>
      <c r="AM33" s="235"/>
      <c r="AN33" s="235"/>
      <c r="AO33" s="235"/>
      <c r="AP33" s="235"/>
      <c r="AQ33" s="235"/>
      <c r="AR33" s="235"/>
      <c r="AS33" s="235"/>
      <c r="AT33" s="235"/>
      <c r="AU33" s="235"/>
      <c r="AV33" s="235"/>
    </row>
    <row r="34" spans="1:48" ht="22.5">
      <c r="A34" s="231" t="s">
        <v>1504</v>
      </c>
      <c r="B34" s="243" t="str">
        <f>IF(ISERROR(VLOOKUP(A34,TABLES!$A$2:$B$10,2,0)),"",VLOOKUP(A34,TABLES!$A$2:$B$10,2,0))</f>
        <v>□</v>
      </c>
      <c r="C34" s="464" t="str">
        <f>IF(C33="x","x","")</f>
        <v/>
      </c>
      <c r="D34" s="464" t="str">
        <f>IF(D33="x","x","")</f>
        <v/>
      </c>
      <c r="E34" s="176" t="s">
        <v>3203</v>
      </c>
      <c r="F34" s="176" t="s">
        <v>2873</v>
      </c>
      <c r="G34" s="251" t="s">
        <v>2848</v>
      </c>
      <c r="H34" s="235" t="s">
        <v>222</v>
      </c>
      <c r="I34" s="251" t="str">
        <f t="shared" si="2"/>
        <v>AQ_AV18_MereDcdAg; AQ_AV18_MereDcdAgN ; AQ_AV18_MereDcdAg_N  ;  AQ_AV18_MereDcdAgN_N</v>
      </c>
      <c r="J34" s="219" t="s">
        <v>3319</v>
      </c>
      <c r="S34" s="202"/>
      <c r="T34" s="203">
        <v>62</v>
      </c>
      <c r="U34" s="202"/>
      <c r="W34" s="202"/>
    </row>
    <row r="35" spans="1:48" ht="22.5">
      <c r="A35" s="231" t="s">
        <v>1505</v>
      </c>
      <c r="B35" s="243" t="str">
        <f>IF(ISERROR(VLOOKUP(A35,TABLES!$A$2:$B$10,2,0)),"",VLOOKUP(A35,TABLES!$A$2:$B$10,2,0))</f>
        <v>■</v>
      </c>
      <c r="C35" s="463"/>
      <c r="D35" s="463"/>
      <c r="E35" s="176" t="s">
        <v>3204</v>
      </c>
      <c r="F35" s="176" t="s">
        <v>2875</v>
      </c>
      <c r="G35" s="251" t="s">
        <v>2821</v>
      </c>
      <c r="H35" s="235" t="s">
        <v>222</v>
      </c>
      <c r="I35" s="251" t="str">
        <f t="shared" si="2"/>
        <v>AQ_AV18_PereDcd ; AQ_AV18_PereDcd_N</v>
      </c>
      <c r="J35" s="219" t="s">
        <v>3319</v>
      </c>
      <c r="S35" s="202"/>
      <c r="T35" s="203">
        <v>63</v>
      </c>
      <c r="U35" s="202"/>
      <c r="W35" s="202"/>
    </row>
    <row r="36" spans="1:48" ht="22.5">
      <c r="A36" s="231" t="s">
        <v>1504</v>
      </c>
      <c r="B36" s="243" t="str">
        <f>IF(ISERROR(VLOOKUP(A36,TABLES!$A$2:$B$10,2,0)),"",VLOOKUP(A36,TABLES!$A$2:$B$10,2,0))</f>
        <v>□</v>
      </c>
      <c r="C36" s="464" t="str">
        <f>IF(C35="x","x","")</f>
        <v/>
      </c>
      <c r="D36" s="464" t="str">
        <f>IF(D35="x","x","")</f>
        <v/>
      </c>
      <c r="E36" s="176" t="s">
        <v>3201</v>
      </c>
      <c r="F36" s="176" t="s">
        <v>2872</v>
      </c>
      <c r="G36" s="251" t="s">
        <v>2849</v>
      </c>
      <c r="H36" s="235" t="s">
        <v>222</v>
      </c>
      <c r="I36" s="251" t="str">
        <f t="shared" si="2"/>
        <v>AQ_AV18_PereDcdAg; AQ_AV18_PereDcdAgN ; AQ_AV18_PereDcdAg_N  ;  AQ_AV18_PereDcdAgN_N</v>
      </c>
      <c r="J36" s="219" t="s">
        <v>3319</v>
      </c>
      <c r="S36" s="202"/>
      <c r="T36" s="203">
        <v>63</v>
      </c>
      <c r="U36" s="202"/>
      <c r="W36" s="202"/>
    </row>
    <row r="37" spans="1:48" ht="22.5">
      <c r="A37" s="231" t="s">
        <v>1505</v>
      </c>
      <c r="B37" s="243" t="str">
        <f>IF(ISERROR(VLOOKUP(A37,TABLES!$A$2:$B$10,2,0)),"",VLOOKUP(A37,TABLES!$A$2:$B$10,2,0))</f>
        <v>■</v>
      </c>
      <c r="C37" s="32" t="str">
        <f>IF(OR(C38="x",C39="x",C40="x",),"x","Sélection ci-dessous")</f>
        <v>Sélection ci-dessous</v>
      </c>
      <c r="D37" s="32" t="str">
        <f>IF(OR(D38="x",D39="x",D40="x",),"x","Select items here under")</f>
        <v>Select items here under</v>
      </c>
      <c r="E37" s="176" t="s">
        <v>2850</v>
      </c>
      <c r="F37" s="176" t="s">
        <v>2876</v>
      </c>
      <c r="G37" s="251"/>
      <c r="I37" s="251" t="str">
        <f t="shared" si="2"/>
        <v/>
      </c>
      <c r="J37" s="219" t="s">
        <v>3319</v>
      </c>
      <c r="S37" s="202"/>
      <c r="T37" s="203">
        <v>64</v>
      </c>
      <c r="U37" s="202"/>
      <c r="W37" s="202"/>
    </row>
    <row r="38" spans="1:48" ht="22.5">
      <c r="A38" s="231" t="s">
        <v>1504</v>
      </c>
      <c r="B38" s="243" t="str">
        <f>IF(ISERROR(VLOOKUP(A38,TABLES!$A$2:$B$10,2,0)),"",VLOOKUP(A38,TABLES!$A$2:$B$10,2,0))</f>
        <v>□</v>
      </c>
      <c r="C38" s="463"/>
      <c r="D38" s="463"/>
      <c r="E38" s="176" t="s">
        <v>4306</v>
      </c>
      <c r="F38" s="176" t="s">
        <v>2879</v>
      </c>
      <c r="G38" s="251" t="s">
        <v>2822</v>
      </c>
      <c r="H38" s="235" t="s">
        <v>222</v>
      </c>
      <c r="I38" s="251" t="str">
        <f t="shared" si="2"/>
        <v>AQ_AV18_Hopital ; AQ_AV18_Hopital_N</v>
      </c>
      <c r="J38" s="219" t="s">
        <v>3319</v>
      </c>
      <c r="S38" s="202"/>
      <c r="T38" s="203">
        <v>64</v>
      </c>
      <c r="U38" s="202"/>
      <c r="W38" s="202"/>
    </row>
    <row r="39" spans="1:48" ht="22.5">
      <c r="A39" s="231" t="s">
        <v>1504</v>
      </c>
      <c r="B39" s="243" t="str">
        <f>IF(ISERROR(VLOOKUP(A39,TABLES!$A$2:$B$10,2,0)),"",VLOOKUP(A39,TABLES!$A$2:$B$10,2,0))</f>
        <v>□</v>
      </c>
      <c r="C39" s="463"/>
      <c r="D39" s="463"/>
      <c r="E39" s="176" t="s">
        <v>3205</v>
      </c>
      <c r="F39" s="176" t="s">
        <v>2880</v>
      </c>
      <c r="G39" s="251" t="s">
        <v>2823</v>
      </c>
      <c r="H39" s="235" t="s">
        <v>222</v>
      </c>
      <c r="I39" s="251" t="str">
        <f t="shared" si="2"/>
        <v>AQ_AV18_ParentTrv ; AQ_AV18_ParentTrv_N</v>
      </c>
      <c r="J39" s="219" t="s">
        <v>3319</v>
      </c>
      <c r="S39" s="202"/>
      <c r="T39" s="203">
        <v>64</v>
      </c>
      <c r="U39" s="202"/>
      <c r="W39" s="202"/>
    </row>
    <row r="40" spans="1:48" ht="22.5">
      <c r="A40" s="231" t="s">
        <v>1504</v>
      </c>
      <c r="B40" s="243" t="str">
        <f>IF(ISERROR(VLOOKUP(A40,TABLES!$A$2:$B$10,2,0)),"",VLOOKUP(A40,TABLES!$A$2:$B$10,2,0))</f>
        <v>□</v>
      </c>
      <c r="C40" s="463"/>
      <c r="D40" s="463"/>
      <c r="E40" s="176" t="s">
        <v>3206</v>
      </c>
      <c r="F40" s="176" t="s">
        <v>2881</v>
      </c>
      <c r="G40" s="251" t="s">
        <v>2824</v>
      </c>
      <c r="H40" s="235" t="s">
        <v>222</v>
      </c>
      <c r="I40" s="251" t="str">
        <f t="shared" si="2"/>
        <v>AQ_AV18_DifFinanc ; AQ_AV18_DifFinanc_N</v>
      </c>
      <c r="J40" s="219" t="s">
        <v>3319</v>
      </c>
      <c r="S40" s="202"/>
      <c r="T40" s="203">
        <v>64</v>
      </c>
      <c r="U40" s="202"/>
      <c r="W40" s="202"/>
    </row>
    <row r="41" spans="1:48" ht="22.5">
      <c r="A41" s="231" t="s">
        <v>1505</v>
      </c>
      <c r="B41" s="243" t="str">
        <f>IF(ISERROR(VLOOKUP(A41,TABLES!$A$2:$B$10,2,0)),"",VLOOKUP(A41,TABLES!$A$2:$B$10,2,0))</f>
        <v>■</v>
      </c>
      <c r="C41" s="32" t="str">
        <f>IF(OR(C42="x",C43="x",C44="x",C45="x",C46="x",C47="x",C48="x",C49="x",C50="x",C51="x",C52="x"),"x","Sélection ci-dessous")</f>
        <v>Sélection ci-dessous</v>
      </c>
      <c r="D41" s="32" t="str">
        <f>IF(OR(D42="x",D43="x",D44="x",D45="x",D46="x",D47="x",D48="x",D49="x",D50="x",D51="x",D52="x"),"x","Select items here under")</f>
        <v>Select items here under</v>
      </c>
      <c r="E41" s="176" t="s">
        <v>2851</v>
      </c>
      <c r="F41" s="176" t="s">
        <v>2882</v>
      </c>
      <c r="G41" s="251"/>
      <c r="J41" s="219" t="s">
        <v>3319</v>
      </c>
      <c r="S41" s="202"/>
      <c r="U41" s="202"/>
      <c r="W41" s="202"/>
    </row>
    <row r="42" spans="1:48" ht="45">
      <c r="A42" s="231" t="s">
        <v>1504</v>
      </c>
      <c r="B42" s="243" t="str">
        <f>IF(ISERROR(VLOOKUP(A42,TABLES!$A$2:$B$10,2,0)),"",VLOOKUP(A42,TABLES!$A$2:$B$10,2,0))</f>
        <v>□</v>
      </c>
      <c r="C42" s="463"/>
      <c r="D42" s="463"/>
      <c r="E42" s="176" t="s">
        <v>2852</v>
      </c>
      <c r="F42" s="176" t="s">
        <v>2883</v>
      </c>
      <c r="G42" s="251" t="s">
        <v>2825</v>
      </c>
      <c r="I42" s="251" t="str">
        <f t="shared" ref="I42:I52" si="3">IF(G42&lt;&gt;"",IF(H42&lt;&gt;"",G42&amp;" ; "&amp;IFERROR(IF(SEARCH(" ; ",G42)&gt;0,SUBSTITUTE(G42," ; ","_N ; ")&amp;"_N"),IFERROR(IF(SEARCH(" ;",G42)&gt;0,SUBSTITUTE(G42," ;","_N  ; ")&amp;"_N"),IFERROR(IF(SEARCH(";",G42)&gt;0,SUBSTITUTE(G42,";","_N  ; ")&amp;"_N"),G42&amp;"_N"))),G42),"")</f>
        <v>AQ_AV18_VecAvecDep</v>
      </c>
      <c r="J42" s="219" t="s">
        <v>3319</v>
      </c>
      <c r="S42" s="202"/>
      <c r="T42" s="203">
        <v>65</v>
      </c>
      <c r="U42" s="202"/>
      <c r="W42" s="202"/>
    </row>
    <row r="43" spans="1:48" ht="45">
      <c r="A43" s="231" t="s">
        <v>1504</v>
      </c>
      <c r="B43" s="243" t="str">
        <f>IF(ISERROR(VLOOKUP(A43,TABLES!$A$2:$B$10,2,0)),"",VLOOKUP(A43,TABLES!$A$2:$B$10,2,0))</f>
        <v>□</v>
      </c>
      <c r="C43" s="463"/>
      <c r="D43" s="463"/>
      <c r="E43" s="176" t="s">
        <v>2853</v>
      </c>
      <c r="F43" s="176" t="s">
        <v>2884</v>
      </c>
      <c r="G43" s="251" t="s">
        <v>2826</v>
      </c>
      <c r="I43" s="251" t="str">
        <f t="shared" si="3"/>
        <v>AQ_AV18_VecAvecAlcool</v>
      </c>
      <c r="J43" s="219" t="s">
        <v>3319</v>
      </c>
      <c r="S43" s="202"/>
      <c r="T43" s="203">
        <v>66</v>
      </c>
      <c r="U43" s="202"/>
      <c r="W43" s="202"/>
    </row>
    <row r="44" spans="1:48" ht="45">
      <c r="A44" s="231" t="s">
        <v>1504</v>
      </c>
      <c r="B44" s="243" t="str">
        <f>IF(ISERROR(VLOOKUP(A44,TABLES!$A$2:$B$10,2,0)),"",VLOOKUP(A44,TABLES!$A$2:$B$10,2,0))</f>
        <v>□</v>
      </c>
      <c r="C44" s="463"/>
      <c r="D44" s="463"/>
      <c r="E44" s="176" t="s">
        <v>2854</v>
      </c>
      <c r="F44" s="176" t="s">
        <v>2885</v>
      </c>
      <c r="G44" s="251" t="s">
        <v>2827</v>
      </c>
      <c r="I44" s="251" t="str">
        <f t="shared" si="3"/>
        <v>AQ_AV18_VecAvecDrogue</v>
      </c>
      <c r="J44" s="219" t="s">
        <v>3319</v>
      </c>
      <c r="S44" s="202"/>
      <c r="T44" s="203">
        <v>67</v>
      </c>
      <c r="U44" s="202"/>
      <c r="W44" s="202"/>
    </row>
    <row r="45" spans="1:48" ht="45">
      <c r="A45" s="231" t="s">
        <v>1504</v>
      </c>
      <c r="B45" s="243" t="str">
        <f>IF(ISERROR(VLOOKUP(A45,TABLES!$A$2:$B$10,2,0)),"",VLOOKUP(A45,TABLES!$A$2:$B$10,2,0))</f>
        <v>□</v>
      </c>
      <c r="C45" s="463"/>
      <c r="D45" s="463"/>
      <c r="E45" s="176" t="s">
        <v>2855</v>
      </c>
      <c r="F45" s="176" t="s">
        <v>2886</v>
      </c>
      <c r="G45" s="251" t="s">
        <v>2828</v>
      </c>
      <c r="I45" s="251" t="str">
        <f t="shared" si="3"/>
        <v>AQ_AV18_VecAvecPrison</v>
      </c>
      <c r="J45" s="219" t="s">
        <v>3319</v>
      </c>
      <c r="S45" s="202"/>
      <c r="T45" s="203">
        <v>68</v>
      </c>
      <c r="U45" s="202"/>
      <c r="W45" s="202"/>
    </row>
    <row r="46" spans="1:48" ht="45">
      <c r="A46" s="231" t="s">
        <v>1504</v>
      </c>
      <c r="B46" s="243" t="str">
        <f>IF(ISERROR(VLOOKUP(A46,TABLES!$A$2:$B$10,2,0)),"",VLOOKUP(A46,TABLES!$A$2:$B$10,2,0))</f>
        <v>□</v>
      </c>
      <c r="C46" s="463"/>
      <c r="D46" s="463"/>
      <c r="E46" s="176" t="s">
        <v>2856</v>
      </c>
      <c r="F46" s="176" t="s">
        <v>2887</v>
      </c>
      <c r="G46" s="251" t="s">
        <v>3964</v>
      </c>
      <c r="I46" s="251" t="str">
        <f t="shared" si="3"/>
        <v>AQ_AV18_ParentFreqCoupEux</v>
      </c>
      <c r="J46" s="219" t="s">
        <v>3319</v>
      </c>
      <c r="S46" s="202"/>
      <c r="T46" s="203">
        <v>69</v>
      </c>
      <c r="U46" s="202"/>
      <c r="W46" s="202"/>
    </row>
    <row r="47" spans="1:48" ht="45">
      <c r="A47" s="231" t="s">
        <v>1504</v>
      </c>
      <c r="B47" s="243" t="str">
        <f>IF(ISERROR(VLOOKUP(A47,TABLES!$A$2:$B$10,2,0)),"",VLOOKUP(A47,TABLES!$A$2:$B$10,2,0))</f>
        <v>□</v>
      </c>
      <c r="C47" s="463"/>
      <c r="D47" s="463"/>
      <c r="E47" s="176" t="s">
        <v>2857</v>
      </c>
      <c r="F47" s="176" t="s">
        <v>2888</v>
      </c>
      <c r="G47" s="251" t="s">
        <v>3965</v>
      </c>
      <c r="I47" s="251" t="str">
        <f t="shared" si="3"/>
        <v>AQ_AV18_ParentFreqCoupMoi</v>
      </c>
      <c r="J47" s="219" t="s">
        <v>3319</v>
      </c>
      <c r="S47" s="202"/>
      <c r="T47" s="203">
        <v>70</v>
      </c>
      <c r="U47" s="202"/>
      <c r="W47" s="202"/>
    </row>
    <row r="48" spans="1:48" ht="33.75">
      <c r="A48" s="231" t="s">
        <v>1504</v>
      </c>
      <c r="B48" s="243" t="str">
        <f>IF(ISERROR(VLOOKUP(A48,TABLES!$A$2:$B$10,2,0)),"",VLOOKUP(A48,TABLES!$A$2:$B$10,2,0))</f>
        <v>□</v>
      </c>
      <c r="C48" s="463"/>
      <c r="D48" s="463"/>
      <c r="E48" s="176" t="s">
        <v>2858</v>
      </c>
      <c r="F48" s="176" t="s">
        <v>2889</v>
      </c>
      <c r="G48" s="251" t="s">
        <v>3966</v>
      </c>
      <c r="I48" s="251" t="str">
        <f t="shared" si="3"/>
        <v>AQ_AV18_ParentFreqCrieMoi</v>
      </c>
      <c r="J48" s="219" t="s">
        <v>3319</v>
      </c>
      <c r="S48" s="202"/>
      <c r="T48" s="203">
        <v>71</v>
      </c>
      <c r="U48" s="202"/>
      <c r="W48" s="202"/>
    </row>
    <row r="49" spans="1:23" ht="33.75">
      <c r="A49" s="231" t="s">
        <v>1504</v>
      </c>
      <c r="B49" s="243" t="str">
        <f>IF(ISERROR(VLOOKUP(A49,TABLES!$A$2:$B$10,2,0)),"",VLOOKUP(A49,TABLES!$A$2:$B$10,2,0))</f>
        <v>□</v>
      </c>
      <c r="C49" s="463"/>
      <c r="D49" s="463"/>
      <c r="E49" s="176" t="s">
        <v>2859</v>
      </c>
      <c r="F49" s="176" t="s">
        <v>2890</v>
      </c>
      <c r="G49" s="251" t="s">
        <v>3967</v>
      </c>
      <c r="I49" s="251" t="str">
        <f t="shared" si="3"/>
        <v>AQ_AV18_QlqFreqSexMoi</v>
      </c>
      <c r="J49" s="219" t="s">
        <v>3319</v>
      </c>
      <c r="S49" s="202"/>
      <c r="T49" s="203">
        <v>72</v>
      </c>
      <c r="U49" s="202"/>
      <c r="W49" s="202"/>
    </row>
    <row r="50" spans="1:23" ht="33.75">
      <c r="A50" s="231" t="s">
        <v>1504</v>
      </c>
      <c r="B50" s="243" t="str">
        <f>IF(ISERROR(VLOOKUP(A50,TABLES!$A$2:$B$10,2,0)),"",VLOOKUP(A50,TABLES!$A$2:$B$10,2,0))</f>
        <v>□</v>
      </c>
      <c r="C50" s="463"/>
      <c r="D50" s="463"/>
      <c r="E50" s="176" t="s">
        <v>2860</v>
      </c>
      <c r="F50" s="176" t="s">
        <v>2891</v>
      </c>
      <c r="G50" s="251" t="s">
        <v>3968</v>
      </c>
      <c r="I50" s="251" t="str">
        <f t="shared" si="3"/>
        <v>AQ_AV18_QlqFreqSexLui</v>
      </c>
      <c r="J50" s="219" t="s">
        <v>3319</v>
      </c>
      <c r="S50" s="202"/>
      <c r="T50" s="203">
        <v>73</v>
      </c>
      <c r="U50" s="202"/>
      <c r="W50" s="202"/>
    </row>
    <row r="51" spans="1:23" ht="33.75">
      <c r="A51" s="231" t="s">
        <v>1504</v>
      </c>
      <c r="B51" s="243" t="str">
        <f>IF(ISERROR(VLOOKUP(A51,TABLES!$A$2:$B$10,2,0)),"",VLOOKUP(A51,TABLES!$A$2:$B$10,2,0))</f>
        <v>□</v>
      </c>
      <c r="C51" s="463"/>
      <c r="D51" s="463"/>
      <c r="E51" s="176" t="s">
        <v>2861</v>
      </c>
      <c r="F51" s="176" t="s">
        <v>2892</v>
      </c>
      <c r="G51" s="251" t="s">
        <v>3969</v>
      </c>
      <c r="I51" s="251" t="str">
        <f t="shared" si="3"/>
        <v>AQ_AV18_QlqFreqForceSex</v>
      </c>
      <c r="J51" s="219" t="s">
        <v>3319</v>
      </c>
      <c r="S51" s="202"/>
      <c r="T51" s="203">
        <v>74</v>
      </c>
      <c r="U51" s="202"/>
      <c r="W51" s="202"/>
    </row>
    <row r="52" spans="1:23" ht="33.75">
      <c r="A52" s="231" t="s">
        <v>1504</v>
      </c>
      <c r="B52" s="243" t="str">
        <f>IF(ISERROR(VLOOKUP(A52,TABLES!$A$2:$B$10,2,0)),"",VLOOKUP(A52,TABLES!$A$2:$B$10,2,0))</f>
        <v>□</v>
      </c>
      <c r="C52" s="463"/>
      <c r="D52" s="463"/>
      <c r="E52" s="176" t="s">
        <v>2862</v>
      </c>
      <c r="F52" s="176" t="s">
        <v>2893</v>
      </c>
      <c r="G52" s="251" t="s">
        <v>3956</v>
      </c>
      <c r="I52" s="251" t="str">
        <f t="shared" si="3"/>
        <v>AQ_AV18_Victime</v>
      </c>
      <c r="J52" s="219" t="s">
        <v>3319</v>
      </c>
      <c r="S52" s="202"/>
      <c r="T52" s="203">
        <v>75</v>
      </c>
      <c r="U52" s="202"/>
      <c r="W52" s="202"/>
    </row>
    <row r="53" spans="1:23">
      <c r="A53" s="231" t="s">
        <v>1507</v>
      </c>
      <c r="B53" s="243" t="str">
        <f>IF(ISERROR(VLOOKUP(A53,TABLES!$A$2:$B$10,2,0)),"",VLOOKUP(A53,TABLES!$A$2:$B$10,2,0))</f>
        <v>▐</v>
      </c>
      <c r="C53" s="206" t="str">
        <f>IF(COUNTIF(C54:C62,"x"),"z","")</f>
        <v/>
      </c>
      <c r="D53" s="206" t="str">
        <f>IF(COUNTIF(D54:D62,"x"),"z","")</f>
        <v/>
      </c>
      <c r="E53" s="173" t="s">
        <v>1651</v>
      </c>
      <c r="F53" s="174" t="s">
        <v>200</v>
      </c>
      <c r="G53" s="174"/>
      <c r="H53" s="174"/>
      <c r="I53" s="174" t="str">
        <f t="shared" ref="I53:I62" si="4">IF(G53&lt;&gt;"",IF(H53&lt;&gt;"",G53&amp;" ; "&amp;IFERROR(IF(SEARCH(" ; ",G53)&gt;0,SUBSTITUTE(G53," ; ","_N ; ")&amp;"_N"),IFERROR(IF(SEARCH(" ;",G53)&gt;0,SUBSTITUTE(G53," ;","_N  ; ")&amp;"_N"),IFERROR(IF(SEARCH(";",G53)&gt;0,SUBSTITUTE(G53,";","_N  ; ")&amp;"_N"),G53&amp;"_N"))),G53),"")</f>
        <v/>
      </c>
      <c r="J53" s="213"/>
      <c r="K53" s="207"/>
      <c r="L53" s="214"/>
      <c r="M53" s="207"/>
      <c r="N53" s="214" t="s">
        <v>222</v>
      </c>
      <c r="O53" s="207"/>
      <c r="P53" s="214"/>
      <c r="Q53" s="207"/>
      <c r="R53" s="214"/>
      <c r="S53" s="207"/>
      <c r="T53" s="214"/>
      <c r="U53" s="207"/>
      <c r="V53" s="214"/>
      <c r="W53" s="207"/>
    </row>
    <row r="54" spans="1:23" ht="45">
      <c r="A54" s="231" t="s">
        <v>1505</v>
      </c>
      <c r="B54" s="243" t="str">
        <f>IF(ISERROR(VLOOKUP(A54,TABLES!$A$2:$B$10,2,0)),"",VLOOKUP(A54,TABLES!$A$2:$B$10,2,0))</f>
        <v>■</v>
      </c>
      <c r="C54" s="208"/>
      <c r="D54" s="208"/>
      <c r="E54" s="175" t="s">
        <v>4298</v>
      </c>
      <c r="F54" s="175" t="s">
        <v>4299</v>
      </c>
      <c r="G54" s="251" t="s">
        <v>311</v>
      </c>
      <c r="H54" s="252" t="s">
        <v>664</v>
      </c>
      <c r="I54" s="251" t="str">
        <f t="shared" si="4"/>
        <v>AQ_FOYVIE_EnvAmi ; AQ_FOYVIE_EnvAmi_N</v>
      </c>
      <c r="J54" s="219" t="s">
        <v>202</v>
      </c>
      <c r="K54" s="209"/>
      <c r="L54" s="210"/>
      <c r="M54" s="209"/>
      <c r="N54" s="210">
        <v>25</v>
      </c>
      <c r="O54" s="209"/>
      <c r="P54" s="210"/>
      <c r="Q54" s="209"/>
      <c r="R54" s="210"/>
      <c r="S54" s="209"/>
      <c r="T54" s="210"/>
      <c r="U54" s="209"/>
      <c r="V54" s="210"/>
      <c r="W54" s="209"/>
    </row>
    <row r="55" spans="1:23" ht="22.5">
      <c r="A55" s="231" t="s">
        <v>1505</v>
      </c>
      <c r="B55" s="243" t="str">
        <f>IF(ISERROR(VLOOKUP(A55,TABLES!$A$2:$B$10,2,0)),"",VLOOKUP(A55,TABLES!$A$2:$B$10,2,0))</f>
        <v>■</v>
      </c>
      <c r="C55" s="208"/>
      <c r="D55" s="208"/>
      <c r="E55" s="175" t="s">
        <v>4300</v>
      </c>
      <c r="F55" s="175" t="s">
        <v>4301</v>
      </c>
      <c r="G55" s="251" t="s">
        <v>312</v>
      </c>
      <c r="H55" s="252" t="s">
        <v>664</v>
      </c>
      <c r="I55" s="251" t="str">
        <f t="shared" si="4"/>
        <v>AQ_FOYVIE_EnvFamProche ; AQ_FOYVIE_EnvFamProche_N</v>
      </c>
      <c r="J55" s="219" t="s">
        <v>202</v>
      </c>
      <c r="K55" s="209"/>
      <c r="L55" s="210"/>
      <c r="M55" s="209"/>
      <c r="N55" s="210">
        <v>26</v>
      </c>
      <c r="O55" s="209"/>
      <c r="P55" s="210"/>
      <c r="Q55" s="209"/>
      <c r="R55" s="210"/>
      <c r="S55" s="209"/>
      <c r="T55" s="210"/>
      <c r="U55" s="209"/>
      <c r="V55" s="210"/>
      <c r="W55" s="209"/>
    </row>
    <row r="56" spans="1:23" ht="22.5">
      <c r="A56" s="231" t="s">
        <v>1505</v>
      </c>
      <c r="B56" s="243" t="str">
        <f>IF(ISERROR(VLOOKUP(A56,TABLES!$A$2:$B$10,2,0)),"",VLOOKUP(A56,TABLES!$A$2:$B$10,2,0))</f>
        <v>■</v>
      </c>
      <c r="C56" s="208"/>
      <c r="D56" s="208"/>
      <c r="E56" s="175" t="s">
        <v>4307</v>
      </c>
      <c r="F56" s="175" t="s">
        <v>4302</v>
      </c>
      <c r="G56" s="251" t="s">
        <v>313</v>
      </c>
      <c r="H56" s="252" t="s">
        <v>664</v>
      </c>
      <c r="I56" s="251" t="str">
        <f t="shared" si="4"/>
        <v>AQ_FOYVIE_EnvProche1fMois ; AQ_FOYVIE_EnvProche1fMois_N</v>
      </c>
      <c r="J56" s="219" t="s">
        <v>202</v>
      </c>
      <c r="K56" s="209"/>
      <c r="L56" s="210"/>
      <c r="M56" s="209"/>
      <c r="N56" s="210">
        <v>27</v>
      </c>
      <c r="O56" s="209"/>
      <c r="P56" s="210"/>
      <c r="Q56" s="209"/>
      <c r="R56" s="210"/>
      <c r="S56" s="209"/>
      <c r="T56" s="210"/>
      <c r="U56" s="209"/>
      <c r="V56" s="210"/>
      <c r="W56" s="209"/>
    </row>
    <row r="57" spans="1:23" ht="33.75">
      <c r="A57" s="231" t="s">
        <v>1505</v>
      </c>
      <c r="B57" s="243" t="str">
        <f>IF(ISERROR(VLOOKUP(A57,TABLES!$A$2:$B$10,2,0)),"",VLOOKUP(A57,TABLES!$A$2:$B$10,2,0))</f>
        <v>■</v>
      </c>
      <c r="C57" s="208"/>
      <c r="D57" s="208"/>
      <c r="E57" s="175" t="s">
        <v>1273</v>
      </c>
      <c r="F57" s="175" t="s">
        <v>1384</v>
      </c>
      <c r="G57" s="251" t="s">
        <v>314</v>
      </c>
      <c r="H57" s="252" t="s">
        <v>664</v>
      </c>
      <c r="I57" s="251" t="str">
        <f t="shared" si="4"/>
        <v>AQ_FOYVIE_EnvSatisEntour ; AQ_FOYVIE_EnvSatisEntour_N</v>
      </c>
      <c r="J57" s="219" t="s">
        <v>202</v>
      </c>
      <c r="K57" s="209"/>
      <c r="L57" s="210"/>
      <c r="M57" s="209"/>
      <c r="N57" s="210">
        <v>28</v>
      </c>
      <c r="O57" s="209"/>
      <c r="P57" s="210"/>
      <c r="Q57" s="209"/>
      <c r="R57" s="210"/>
      <c r="S57" s="209"/>
      <c r="T57" s="210"/>
      <c r="U57" s="209"/>
      <c r="V57" s="210"/>
      <c r="W57" s="209"/>
    </row>
    <row r="58" spans="1:23" ht="45">
      <c r="A58" s="231" t="s">
        <v>1505</v>
      </c>
      <c r="B58" s="243" t="str">
        <f>IF(ISERROR(VLOOKUP(A58,TABLES!$A$2:$B$10,2,0)),"",VLOOKUP(A58,TABLES!$A$2:$B$10,2,0))</f>
        <v>■</v>
      </c>
      <c r="C58" s="208"/>
      <c r="D58" s="208"/>
      <c r="E58" s="175" t="s">
        <v>1274</v>
      </c>
      <c r="F58" s="175" t="s">
        <v>1385</v>
      </c>
      <c r="G58" s="251" t="s">
        <v>315</v>
      </c>
      <c r="H58" s="252" t="s">
        <v>664</v>
      </c>
      <c r="I58" s="251" t="str">
        <f t="shared" si="4"/>
        <v>AQ_FOYVIE_EnvDonneEntour ; AQ_FOYVIE_EnvDonneEntour_N</v>
      </c>
      <c r="J58" s="219" t="s">
        <v>202</v>
      </c>
      <c r="K58" s="209"/>
      <c r="L58" s="210"/>
      <c r="M58" s="209"/>
      <c r="N58" s="210">
        <v>29</v>
      </c>
      <c r="O58" s="209"/>
      <c r="P58" s="210"/>
      <c r="Q58" s="209"/>
      <c r="R58" s="210"/>
      <c r="S58" s="209"/>
      <c r="T58" s="210"/>
      <c r="U58" s="209"/>
      <c r="V58" s="210"/>
      <c r="W58" s="209"/>
    </row>
    <row r="59" spans="1:23" ht="22.5">
      <c r="A59" s="231" t="s">
        <v>1505</v>
      </c>
      <c r="B59" s="243" t="str">
        <f>IF(ISERROR(VLOOKUP(A59,TABLES!$A$2:$B$10,2,0)),"",VLOOKUP(A59,TABLES!$A$2:$B$10,2,0))</f>
        <v>■</v>
      </c>
      <c r="C59" s="208"/>
      <c r="D59" s="208"/>
      <c r="E59" s="175" t="s">
        <v>1588</v>
      </c>
      <c r="F59" s="175" t="s">
        <v>1589</v>
      </c>
      <c r="G59" s="251" t="s">
        <v>316</v>
      </c>
      <c r="H59" s="252" t="s">
        <v>664</v>
      </c>
      <c r="I59" s="251" t="str">
        <f t="shared" si="4"/>
        <v>AQ_FOYVIE_EnvHorsConj ; AQ_FOYVIE_EnvHorsConj_N</v>
      </c>
      <c r="J59" s="219" t="s">
        <v>202</v>
      </c>
      <c r="K59" s="209"/>
      <c r="L59" s="210"/>
      <c r="M59" s="209"/>
      <c r="N59" s="210">
        <v>30</v>
      </c>
      <c r="O59" s="209"/>
      <c r="P59" s="210"/>
      <c r="Q59" s="209"/>
      <c r="R59" s="210"/>
      <c r="S59" s="209"/>
      <c r="T59" s="210"/>
      <c r="U59" s="209"/>
      <c r="V59" s="210"/>
      <c r="W59" s="209"/>
    </row>
    <row r="60" spans="1:23" ht="22.5">
      <c r="A60" s="231" t="s">
        <v>1504</v>
      </c>
      <c r="B60" s="243" t="str">
        <f>IF(ISERROR(VLOOKUP(A60,TABLES!$A$2:$B$10,2,0)),"",VLOOKUP(A60,TABLES!$A$2:$B$10,2,0))</f>
        <v>□</v>
      </c>
      <c r="C60" s="212" t="str">
        <f>IF(C59="x","x","")</f>
        <v/>
      </c>
      <c r="D60" s="212" t="str">
        <f>IF(D59="x","x","")</f>
        <v/>
      </c>
      <c r="E60" s="176" t="s">
        <v>1275</v>
      </c>
      <c r="F60" s="176" t="s">
        <v>1386</v>
      </c>
      <c r="G60" s="251" t="s">
        <v>317</v>
      </c>
      <c r="H60" s="252" t="s">
        <v>664</v>
      </c>
      <c r="I60" s="251" t="str">
        <f t="shared" si="4"/>
        <v>AQ_FOYVIE_EnvHorsConjBA ; AQ_FOYVIE_EnvHorsConjBA_N</v>
      </c>
      <c r="J60" s="219" t="s">
        <v>202</v>
      </c>
      <c r="K60" s="209"/>
      <c r="L60" s="210"/>
      <c r="M60" s="209"/>
      <c r="N60" s="210">
        <v>30</v>
      </c>
      <c r="O60" s="209"/>
      <c r="P60" s="210"/>
      <c r="Q60" s="209"/>
      <c r="R60" s="210"/>
      <c r="S60" s="209"/>
      <c r="T60" s="210"/>
      <c r="U60" s="209"/>
      <c r="V60" s="210"/>
      <c r="W60" s="209"/>
    </row>
    <row r="61" spans="1:23" ht="22.5">
      <c r="A61" s="231" t="s">
        <v>1505</v>
      </c>
      <c r="B61" s="243" t="str">
        <f>IF(ISERROR(VLOOKUP(A61,TABLES!$A$2:$B$10,2,0)),"",VLOOKUP(A61,TABLES!$A$2:$B$10,2,0))</f>
        <v>■</v>
      </c>
      <c r="C61" s="208"/>
      <c r="D61" s="208"/>
      <c r="E61" s="175" t="s">
        <v>1590</v>
      </c>
      <c r="F61" s="175" t="s">
        <v>1591</v>
      </c>
      <c r="G61" s="251" t="s">
        <v>318</v>
      </c>
      <c r="H61" s="252" t="s">
        <v>664</v>
      </c>
      <c r="I61" s="251" t="str">
        <f t="shared" si="4"/>
        <v>AQ_FOYVIE_EnvHorsConjCpt ; AQ_FOYVIE_EnvHorsConjCpt_N</v>
      </c>
      <c r="J61" s="219" t="s">
        <v>202</v>
      </c>
      <c r="K61" s="209"/>
      <c r="L61" s="210"/>
      <c r="M61" s="209"/>
      <c r="N61" s="210">
        <v>31</v>
      </c>
      <c r="O61" s="209"/>
      <c r="P61" s="210"/>
      <c r="Q61" s="209"/>
      <c r="R61" s="210"/>
      <c r="S61" s="209"/>
      <c r="T61" s="210"/>
      <c r="U61" s="209"/>
      <c r="V61" s="210"/>
      <c r="W61" s="209"/>
    </row>
    <row r="62" spans="1:23" ht="22.5">
      <c r="A62" s="231" t="s">
        <v>1504</v>
      </c>
      <c r="B62" s="243" t="str">
        <f>IF(ISERROR(VLOOKUP(A62,TABLES!$A$2:$B$10,2,0)),"",VLOOKUP(A62,TABLES!$A$2:$B$10,2,0))</f>
        <v>□</v>
      </c>
      <c r="C62" s="212" t="str">
        <f>IF(C61="x","x","")</f>
        <v/>
      </c>
      <c r="D62" s="212" t="str">
        <f>IF(D61="x","x","")</f>
        <v/>
      </c>
      <c r="E62" s="176" t="s">
        <v>1275</v>
      </c>
      <c r="F62" s="176" t="s">
        <v>1386</v>
      </c>
      <c r="G62" s="251" t="s">
        <v>319</v>
      </c>
      <c r="H62" s="252" t="s">
        <v>664</v>
      </c>
      <c r="I62" s="251" t="str">
        <f t="shared" si="4"/>
        <v>AQ_FOYVIE_EnvHorsConjCptBA ; AQ_FOYVIE_EnvHorsConjCptBA_N</v>
      </c>
      <c r="J62" s="219" t="s">
        <v>202</v>
      </c>
      <c r="K62" s="209"/>
      <c r="L62" s="210"/>
      <c r="M62" s="209"/>
      <c r="N62" s="210">
        <v>31</v>
      </c>
      <c r="O62" s="209"/>
      <c r="P62" s="210"/>
      <c r="Q62" s="209"/>
      <c r="R62" s="210"/>
      <c r="S62" s="209"/>
      <c r="T62" s="210"/>
      <c r="U62" s="209"/>
      <c r="V62" s="210"/>
      <c r="W62" s="209"/>
    </row>
    <row r="63" spans="1:23">
      <c r="A63" s="231" t="s">
        <v>1507</v>
      </c>
      <c r="B63" s="243" t="str">
        <f>IF(ISERROR(VLOOKUP(A63,TABLES!$A$2:$B$10,2,0)),"",VLOOKUP(A63,TABLES!$A$2:$B$10,2,0))</f>
        <v>▐</v>
      </c>
      <c r="C63" s="206" t="str">
        <f>IF(COUNTIF(C64:C65,"x"),"z","")</f>
        <v/>
      </c>
      <c r="D63" s="206" t="str">
        <f>IF(COUNTIF(D64:D65,"x"),"z","")</f>
        <v/>
      </c>
      <c r="E63" s="173" t="s">
        <v>264</v>
      </c>
      <c r="F63" s="174" t="s">
        <v>265</v>
      </c>
      <c r="G63" s="174" t="s">
        <v>193</v>
      </c>
      <c r="H63" s="174"/>
      <c r="I63" s="174" t="str">
        <f t="shared" ref="I63:I65" si="5">IF(G63&lt;&gt;"",IF(H63&lt;&gt;"",G63&amp;" ; "&amp;IFERROR(IF(SEARCH(" ; ",G63)&gt;0,SUBSTITUTE(G63," ; ","_N ; ")&amp;"_N"),IFERROR(IF(SEARCH(" ;",G63)&gt;0,SUBSTITUTE(G63," ;","_N  ; ")&amp;"_N"),IFERROR(IF(SEARCH(";",G63)&gt;0,SUBSTITUTE(G63,";","_N  ; ")&amp;"_N"),G63&amp;"_N"))),G63),"")</f>
        <v/>
      </c>
      <c r="J63" s="213"/>
      <c r="K63" s="207"/>
      <c r="L63" s="214"/>
      <c r="M63" s="207"/>
      <c r="N63" s="214" t="s">
        <v>222</v>
      </c>
      <c r="O63" s="207"/>
      <c r="P63" s="214"/>
      <c r="Q63" s="207"/>
      <c r="R63" s="214"/>
      <c r="S63" s="207"/>
      <c r="T63" s="214" t="s">
        <v>222</v>
      </c>
      <c r="U63" s="207"/>
      <c r="V63" s="214"/>
      <c r="W63" s="207"/>
    </row>
    <row r="64" spans="1:23">
      <c r="A64" s="231" t="s">
        <v>1505</v>
      </c>
      <c r="B64" s="243" t="str">
        <f>IF(ISERROR(VLOOKUP(A64,TABLES!$A$2:$B$10,2,0)),"",VLOOKUP(A64,TABLES!$A$2:$B$10,2,0))</f>
        <v>■</v>
      </c>
      <c r="C64" s="208"/>
      <c r="D64" s="208"/>
      <c r="E64" s="175" t="s">
        <v>4589</v>
      </c>
      <c r="F64" s="175" t="s">
        <v>1592</v>
      </c>
      <c r="G64" s="251" t="s">
        <v>320</v>
      </c>
      <c r="H64" s="252" t="s">
        <v>664</v>
      </c>
      <c r="I64" s="251" t="str">
        <f t="shared" si="5"/>
        <v>AQ_FOYVIE_EnvAnimal ; AQ_FOYVIE_EnvAnimal_N</v>
      </c>
      <c r="J64" s="219" t="s">
        <v>202</v>
      </c>
      <c r="K64" s="209"/>
      <c r="L64" s="210"/>
      <c r="M64" s="209"/>
      <c r="N64" s="210">
        <v>32</v>
      </c>
      <c r="O64" s="209"/>
      <c r="P64" s="210"/>
      <c r="Q64" s="209"/>
      <c r="R64" s="210"/>
      <c r="S64" s="209"/>
      <c r="T64" s="210">
        <v>29</v>
      </c>
      <c r="U64" s="209"/>
      <c r="V64" s="210"/>
      <c r="W64" s="209"/>
    </row>
    <row r="65" spans="1:23" ht="67.5">
      <c r="A65" s="231" t="s">
        <v>1508</v>
      </c>
      <c r="B65" s="243" t="str">
        <f>IF(ISERROR(VLOOKUP(A65,TABLES!$A$2:$B$10,2,0)),"",VLOOKUP(A65,TABLES!$A$2:$B$10,2,0))</f>
        <v>□</v>
      </c>
      <c r="C65" s="212" t="str">
        <f>IF(C64="x","x","")</f>
        <v/>
      </c>
      <c r="D65" s="212" t="str">
        <f>IF(D64="x","x","")</f>
        <v/>
      </c>
      <c r="E65" s="176" t="s">
        <v>1276</v>
      </c>
      <c r="F65" s="179" t="s">
        <v>1387</v>
      </c>
      <c r="G65" s="251" t="s">
        <v>1169</v>
      </c>
      <c r="H65" s="252" t="s">
        <v>664</v>
      </c>
      <c r="I65" s="251" t="str">
        <f t="shared" si="5"/>
        <v>AQ_FOYVIE_EnvAnimalChien ; AQ_FOYVIE_EnvAnimalChat ; AQ_FOYVIE_EnvAnimalPois ; AQ_FOYVIE_EnvAnimalRong ; AQ_FOYVIE_EnvAnimalOis ; AQ_FOYVIE_EnvAnimalAutre ; AQ_FOYVIE_EnvAnimalChien_N ; AQ_FOYVIE_EnvAnimalChat_N ; AQ_FOYVIE_EnvAnimalPois_N ; AQ_FOYVIE_EnvAnimalRong_N ; AQ_FOYVIE_EnvAnimalOis_N ; AQ_FOYVIE_EnvAnimalAutre_N</v>
      </c>
      <c r="J65" s="219" t="s">
        <v>202</v>
      </c>
      <c r="K65" s="209"/>
      <c r="L65" s="210"/>
      <c r="M65" s="209"/>
      <c r="N65" s="210">
        <v>32</v>
      </c>
      <c r="O65" s="209"/>
      <c r="P65" s="210"/>
      <c r="Q65" s="209"/>
      <c r="R65" s="210"/>
      <c r="S65" s="209"/>
      <c r="T65" s="210">
        <v>29</v>
      </c>
      <c r="U65" s="209"/>
      <c r="V65" s="210"/>
      <c r="W65" s="209"/>
    </row>
    <row r="66" spans="1:23">
      <c r="A66" s="231" t="s">
        <v>1507</v>
      </c>
      <c r="B66" s="243" t="str">
        <f>IF(ISERROR(VLOOKUP(A66,TABLES!$A$2:$B$10,2,0)),"",VLOOKUP(A66,TABLES!$A$2:$B$10,2,0))</f>
        <v>▐</v>
      </c>
      <c r="C66" s="206" t="str">
        <f>IF(COUNTIF(C67:C68,"x"),"z","")</f>
        <v/>
      </c>
      <c r="D66" s="206" t="str">
        <f>IF(COUNTIF(D67:D68,"x"),"z","")</f>
        <v/>
      </c>
      <c r="E66" s="173" t="s">
        <v>1765</v>
      </c>
      <c r="F66" s="173" t="s">
        <v>1749</v>
      </c>
      <c r="G66" s="174"/>
      <c r="H66" s="174"/>
      <c r="I66" s="174"/>
      <c r="J66" s="213"/>
      <c r="K66" s="207"/>
      <c r="L66" s="214"/>
      <c r="M66" s="207" t="s">
        <v>222</v>
      </c>
      <c r="N66" s="214" t="s">
        <v>222</v>
      </c>
      <c r="O66" s="207" t="s">
        <v>222</v>
      </c>
      <c r="P66" s="214" t="s">
        <v>222</v>
      </c>
      <c r="Q66" s="207" t="s">
        <v>222</v>
      </c>
      <c r="R66" s="214" t="s">
        <v>222</v>
      </c>
      <c r="S66" s="207" t="s">
        <v>222</v>
      </c>
      <c r="T66" s="214" t="s">
        <v>222</v>
      </c>
      <c r="U66" s="207" t="s">
        <v>222</v>
      </c>
      <c r="V66" s="214"/>
      <c r="W66" s="207" t="s">
        <v>222</v>
      </c>
    </row>
    <row r="67" spans="1:23" ht="35.25" customHeight="1">
      <c r="A67" s="231" t="s">
        <v>1505</v>
      </c>
      <c r="B67" s="243" t="str">
        <f>IF(ISERROR(VLOOKUP(A67,TABLES!$A$2:$B$10,2,0)),"",VLOOKUP(A67,TABLES!$A$2:$B$10,2,0))</f>
        <v>■</v>
      </c>
      <c r="C67" s="208"/>
      <c r="D67" s="208"/>
      <c r="E67" s="546" t="s">
        <v>4590</v>
      </c>
      <c r="F67" s="175" t="s">
        <v>660</v>
      </c>
      <c r="G67" s="251" t="s">
        <v>5019</v>
      </c>
      <c r="H67" s="252"/>
      <c r="I67" s="251" t="str">
        <f>IF(G67&lt;&gt;"",IF(H67&lt;&gt;"",G67&amp;" ; "&amp;IFERROR(IF(SEARCH(" ; ",G67)&gt;0,SUBSTITUTE(G67," ; ","_N ; ")&amp;"_N"),IFERROR(IF(SEARCH(" ;",G67)&gt;0,SUBSTITUTE(G67," ;","_N  ; ")&amp;"_N"),IFERROR(IF(SEARCH(";",G67)&gt;0,SUBSTITUTE(G67,";","_N  ; ")&amp;"_N"),G67&amp;"_N"))),G67),"")</f>
        <v>AQ_FOYVIE_EnCouple</v>
      </c>
      <c r="J67" s="219" t="s">
        <v>202</v>
      </c>
      <c r="K67" s="209"/>
      <c r="L67" s="210"/>
      <c r="M67" s="209">
        <v>36</v>
      </c>
      <c r="N67" s="210">
        <v>34</v>
      </c>
      <c r="O67" s="209">
        <v>35</v>
      </c>
      <c r="P67" s="210">
        <v>26</v>
      </c>
      <c r="Q67" s="209">
        <v>64</v>
      </c>
      <c r="R67" s="210"/>
      <c r="S67" s="209">
        <v>68</v>
      </c>
      <c r="T67" s="210">
        <v>59</v>
      </c>
      <c r="U67" s="209">
        <v>35</v>
      </c>
      <c r="V67" s="210"/>
      <c r="W67" s="209">
        <v>57</v>
      </c>
    </row>
    <row r="68" spans="1:23">
      <c r="A68" s="248" t="s">
        <v>1507</v>
      </c>
      <c r="B68" s="243" t="str">
        <f>IF(ISERROR(VLOOKUP(A68,TABLES!$A$2:$B$10,2,0)),"",VLOOKUP(A68,TABLES!$A$2:$B$10,2,0))</f>
        <v>▐</v>
      </c>
      <c r="C68" s="206" t="str">
        <f>IF(COUNTIF(C69:C70,"x"),"z","")</f>
        <v/>
      </c>
      <c r="D68" s="206" t="str">
        <f>IF(COUNTIF(D69:D70,"x"),"z","")</f>
        <v/>
      </c>
      <c r="E68" s="173" t="s">
        <v>1754</v>
      </c>
      <c r="F68" s="269" t="s">
        <v>1756</v>
      </c>
      <c r="G68" s="174"/>
      <c r="H68" s="174"/>
      <c r="I68" s="174"/>
      <c r="J68" s="213"/>
      <c r="K68" s="207"/>
      <c r="L68" s="214"/>
      <c r="M68" s="207"/>
      <c r="N68" s="214"/>
      <c r="O68" s="207"/>
      <c r="P68" s="214"/>
      <c r="Q68" s="207"/>
      <c r="R68" s="214" t="s">
        <v>222</v>
      </c>
      <c r="S68" s="207"/>
      <c r="T68" s="214"/>
      <c r="U68" s="207"/>
      <c r="V68" s="214" t="s">
        <v>222</v>
      </c>
      <c r="W68" s="207"/>
    </row>
    <row r="69" spans="1:23" ht="22.5">
      <c r="A69" s="248" t="s">
        <v>1505</v>
      </c>
      <c r="B69" s="243" t="str">
        <f>IF(ISERROR(VLOOKUP(A69,TABLES!$A$2:$B$10,2,0)),"",VLOOKUP(A69,TABLES!$A$2:$B$10,2,0))</f>
        <v>■</v>
      </c>
      <c r="C69" s="208"/>
      <c r="D69" s="208"/>
      <c r="E69" s="165" t="s">
        <v>1301</v>
      </c>
      <c r="F69" s="165" t="s">
        <v>1417</v>
      </c>
      <c r="G69" s="251" t="s">
        <v>614</v>
      </c>
      <c r="H69" s="252" t="s">
        <v>222</v>
      </c>
      <c r="I69" s="251" t="str">
        <f>IF(G69&lt;&gt;"",IF(H69&lt;&gt;"",G69&amp;" ; "&amp;IFERROR(IF(SEARCH(" ; ",G69)&gt;0,SUBSTITUTE(G69," ; ","_N ; ")&amp;"_N"),IFERROR(IF(SEARCH(" ;",G69)&gt;0,SUBSTITUTE(G69," ;","_N  ; ")&amp;"_N"),IFERROR(IF(SEARCH(";",G69)&gt;0,SUBSTITUTE(G69,";","_N  ; ")&amp;"_N"),G69&amp;"_N"))),G69),"")</f>
        <v>AQ_FOYVIE_SitFam ; AQ_FOYVIE_SitFam_N</v>
      </c>
      <c r="J69" s="219" t="s">
        <v>202</v>
      </c>
      <c r="K69" s="209"/>
      <c r="L69" s="215"/>
      <c r="M69" s="209"/>
      <c r="N69" s="215"/>
      <c r="O69" s="209"/>
      <c r="P69" s="215"/>
      <c r="Q69" s="209"/>
      <c r="R69" s="215">
        <v>28</v>
      </c>
      <c r="S69" s="202"/>
      <c r="T69" s="215"/>
      <c r="U69" s="202"/>
      <c r="V69" s="215">
        <v>35</v>
      </c>
      <c r="W69" s="209"/>
    </row>
    <row r="70" spans="1:23">
      <c r="A70" s="248" t="s">
        <v>1507</v>
      </c>
      <c r="B70" s="243" t="str">
        <f>IF(ISERROR(VLOOKUP(A70,TABLES!$A$2:$B$10,2,0)),"",VLOOKUP(A70,TABLES!$A$2:$B$10,2,0))</f>
        <v>▐</v>
      </c>
      <c r="C70" s="206" t="str">
        <f>IF(COUNTIF(C71:C72,"x"),"z","")</f>
        <v/>
      </c>
      <c r="D70" s="206" t="str">
        <f>IF(COUNTIF(D71:D72,"x"),"z","")</f>
        <v/>
      </c>
      <c r="E70" s="173" t="s">
        <v>4586</v>
      </c>
      <c r="F70" s="269" t="s">
        <v>1758</v>
      </c>
      <c r="G70" s="174"/>
      <c r="H70" s="174"/>
      <c r="I70" s="174"/>
      <c r="J70" s="213"/>
      <c r="K70" s="207"/>
      <c r="L70" s="214"/>
      <c r="M70" s="207"/>
      <c r="N70" s="214"/>
      <c r="O70" s="207"/>
      <c r="P70" s="214"/>
      <c r="Q70" s="207"/>
      <c r="R70" s="214" t="s">
        <v>222</v>
      </c>
      <c r="S70" s="207"/>
      <c r="T70" s="214"/>
      <c r="U70" s="207"/>
      <c r="V70" s="214" t="s">
        <v>222</v>
      </c>
      <c r="W70" s="207"/>
    </row>
    <row r="71" spans="1:23" ht="22.5">
      <c r="A71" s="248" t="s">
        <v>1505</v>
      </c>
      <c r="B71" s="243" t="str">
        <f>IF(ISERROR(VLOOKUP(A71,TABLES!$A$2:$B$10,2,0)),"",VLOOKUP(A71,TABLES!$A$2:$B$10,2,0))</f>
        <v>■</v>
      </c>
      <c r="C71" s="32" t="str">
        <f>IF(OR(C72="x",C73="x",C74="x",C75="x",C76="x",C77="x",C78="x",C79="x"),"x","Sélection ci-dessous")</f>
        <v>Sélection ci-dessous</v>
      </c>
      <c r="D71" s="32" t="str">
        <f>IF(OR(D72="x",D73="x",D74="x",D75="x",D76="x",D77="x",D78="x",D79="x",),"x","Select items here under")</f>
        <v>Select items here under</v>
      </c>
      <c r="E71" s="165" t="s">
        <v>4587</v>
      </c>
      <c r="F71" s="165" t="s">
        <v>615</v>
      </c>
      <c r="I71" s="235" t="str">
        <f t="shared" ref="I71:I79" si="6">IF(G71&lt;&gt;"",IF(H71&lt;&gt;"",G71&amp;" ; "&amp;IFERROR(IF(SEARCH(" ; ",G71)&gt;0,SUBSTITUTE(G71," ; ","_N ; ")&amp;"_N"),IFERROR(IF(SEARCH(" ;",G71)&gt;0,SUBSTITUTE(G71," ;","_N  ; ")&amp;"_N"),IFERROR(IF(SEARCH(";",G71)&gt;0,SUBSTITUTE(G71,";","_N  ; ")&amp;"_N"),G71&amp;"_N"))),G71),"")</f>
        <v/>
      </c>
      <c r="J71" s="220"/>
      <c r="K71" s="209"/>
      <c r="L71" s="215"/>
      <c r="M71" s="209"/>
      <c r="N71" s="215"/>
      <c r="O71" s="209"/>
      <c r="P71" s="215"/>
      <c r="Q71" s="209"/>
      <c r="R71" s="215">
        <v>29</v>
      </c>
      <c r="S71" s="202"/>
      <c r="T71" s="215"/>
      <c r="U71" s="202"/>
      <c r="V71" s="215">
        <v>36</v>
      </c>
      <c r="W71" s="209"/>
    </row>
    <row r="72" spans="1:23">
      <c r="A72" s="248" t="s">
        <v>1504</v>
      </c>
      <c r="B72" s="243" t="str">
        <f>IF(ISERROR(VLOOKUP(A72,TABLES!$A$2:$B$10,2,0)),"",VLOOKUP(A72,TABLES!$A$2:$B$10,2,0))</f>
        <v>□</v>
      </c>
      <c r="C72" s="208"/>
      <c r="D72" s="208"/>
      <c r="E72" s="166" t="s">
        <v>4588</v>
      </c>
      <c r="F72" s="166" t="s">
        <v>1636</v>
      </c>
      <c r="G72" s="251" t="s">
        <v>206</v>
      </c>
      <c r="H72" s="252" t="s">
        <v>222</v>
      </c>
      <c r="I72" s="251" t="str">
        <f t="shared" si="6"/>
        <v>AQ_FOYVIE_AvecCouple ; AQ_FOYVIE_AvecCouple_N</v>
      </c>
      <c r="J72" s="219" t="s">
        <v>202</v>
      </c>
      <c r="K72" s="209"/>
      <c r="L72" s="215"/>
      <c r="M72" s="209"/>
      <c r="N72" s="215"/>
      <c r="O72" s="209"/>
      <c r="P72" s="215"/>
      <c r="Q72" s="209"/>
      <c r="R72" s="215">
        <v>29</v>
      </c>
      <c r="S72" s="202"/>
      <c r="T72" s="215"/>
      <c r="U72" s="202"/>
      <c r="V72" s="215">
        <v>36</v>
      </c>
      <c r="W72" s="209"/>
    </row>
    <row r="73" spans="1:23">
      <c r="A73" s="248" t="s">
        <v>1509</v>
      </c>
      <c r="B73" s="243" t="str">
        <f>IF(ISERROR(VLOOKUP(A73,TABLES!$A$2:$B$10,2,0)),"",VLOOKUP(A73,TABLES!$A$2:$B$10,2,0))</f>
        <v>▫</v>
      </c>
      <c r="C73" s="212" t="str">
        <f>IF(C72="x","x","")</f>
        <v/>
      </c>
      <c r="D73" s="212" t="str">
        <f>IF(D72="x","x","")</f>
        <v/>
      </c>
      <c r="E73" s="166" t="s">
        <v>1175</v>
      </c>
      <c r="F73" s="166" t="s">
        <v>1805</v>
      </c>
      <c r="G73" s="251" t="s">
        <v>1174</v>
      </c>
      <c r="H73" s="252" t="s">
        <v>222</v>
      </c>
      <c r="I73" s="251" t="str">
        <f t="shared" si="6"/>
        <v>AQ_FOYVIE_RelationSuiv ; AQ_FOYVIE_RelationSuiv_N</v>
      </c>
      <c r="J73" s="219" t="s">
        <v>202</v>
      </c>
      <c r="K73" s="209"/>
      <c r="L73" s="215"/>
      <c r="M73" s="209"/>
      <c r="N73" s="215"/>
      <c r="O73" s="209"/>
      <c r="P73" s="215"/>
      <c r="Q73" s="209"/>
      <c r="R73" s="215">
        <v>29</v>
      </c>
      <c r="S73" s="202"/>
      <c r="T73" s="215"/>
      <c r="U73" s="202"/>
      <c r="V73" s="215">
        <v>36</v>
      </c>
      <c r="W73" s="209"/>
    </row>
    <row r="74" spans="1:23">
      <c r="A74" s="248" t="s">
        <v>1504</v>
      </c>
      <c r="B74" s="243" t="str">
        <f>IF(ISERROR(VLOOKUP(A74,TABLES!$A$2:$B$10,2,0)),"",VLOOKUP(A74,TABLES!$A$2:$B$10,2,0))</f>
        <v>□</v>
      </c>
      <c r="C74" s="208"/>
      <c r="D74" s="208"/>
      <c r="E74" s="166" t="s">
        <v>1453</v>
      </c>
      <c r="F74" s="166" t="s">
        <v>1637</v>
      </c>
      <c r="G74" s="251" t="s">
        <v>1176</v>
      </c>
      <c r="H74" s="252" t="s">
        <v>222</v>
      </c>
      <c r="I74" s="251" t="str">
        <f t="shared" si="6"/>
        <v>AQ_FOYVIE_AvecEnf ; AQ_FOYVIE_AvecEnf_N</v>
      </c>
      <c r="J74" s="219" t="s">
        <v>202</v>
      </c>
      <c r="K74" s="209"/>
      <c r="L74" s="215"/>
      <c r="M74" s="209"/>
      <c r="N74" s="215"/>
      <c r="O74" s="209"/>
      <c r="P74" s="215"/>
      <c r="Q74" s="209"/>
      <c r="R74" s="215">
        <v>29</v>
      </c>
      <c r="S74" s="202"/>
      <c r="T74" s="215"/>
      <c r="U74" s="202"/>
      <c r="V74" s="215">
        <v>36</v>
      </c>
      <c r="W74" s="209"/>
    </row>
    <row r="75" spans="1:23">
      <c r="A75" s="248" t="s">
        <v>1509</v>
      </c>
      <c r="B75" s="243" t="str">
        <f>IF(ISERROR(VLOOKUP(A75,TABLES!$A$2:$B$10,2,0)),"",VLOOKUP(A75,TABLES!$A$2:$B$10,2,0))</f>
        <v>▫</v>
      </c>
      <c r="C75" s="212" t="str">
        <f>IF(C74="x","x","")</f>
        <v/>
      </c>
      <c r="D75" s="212" t="str">
        <f>IF(D74="x","x","")</f>
        <v/>
      </c>
      <c r="E75" s="166" t="s">
        <v>3265</v>
      </c>
      <c r="F75" s="166" t="s">
        <v>3267</v>
      </c>
      <c r="G75" s="251" t="s">
        <v>2968</v>
      </c>
      <c r="H75" s="252" t="s">
        <v>222</v>
      </c>
      <c r="I75" s="251" t="str">
        <f t="shared" si="6"/>
        <v>AQ_FOYVIE_AvecEnfNb ; AQ_FOYVIE_AvecEnfNb_N</v>
      </c>
      <c r="J75" s="219" t="s">
        <v>202</v>
      </c>
      <c r="K75" s="209"/>
      <c r="L75" s="215"/>
      <c r="M75" s="209"/>
      <c r="N75" s="215"/>
      <c r="O75" s="209"/>
      <c r="P75" s="215"/>
      <c r="Q75" s="209"/>
      <c r="R75" s="215">
        <v>29</v>
      </c>
      <c r="S75" s="202"/>
      <c r="T75" s="215"/>
      <c r="U75" s="202"/>
      <c r="V75" s="215">
        <v>36</v>
      </c>
      <c r="W75" s="209"/>
    </row>
    <row r="76" spans="1:23">
      <c r="A76" s="248" t="s">
        <v>1504</v>
      </c>
      <c r="B76" s="243" t="str">
        <f>IF(ISERROR(VLOOKUP(A76,TABLES!$A$2:$B$10,2,0)),"",VLOOKUP(A76,TABLES!$A$2:$B$10,2,0))</f>
        <v>□</v>
      </c>
      <c r="C76" s="208"/>
      <c r="D76" s="208"/>
      <c r="E76" s="276" t="s">
        <v>1454</v>
      </c>
      <c r="F76" s="276" t="s">
        <v>1638</v>
      </c>
      <c r="G76" s="251" t="s">
        <v>845</v>
      </c>
      <c r="H76" s="252" t="s">
        <v>222</v>
      </c>
      <c r="I76" s="251" t="str">
        <f t="shared" si="6"/>
        <v>AQ_FOYVIE_AvecAutre ; AQ_FOYVIE_AvecAutre_N</v>
      </c>
      <c r="J76" s="219" t="s">
        <v>202</v>
      </c>
      <c r="K76" s="209"/>
      <c r="L76" s="215"/>
      <c r="M76" s="209"/>
      <c r="N76" s="215"/>
      <c r="O76" s="209"/>
      <c r="P76" s="215"/>
      <c r="Q76" s="209"/>
      <c r="R76" s="215">
        <v>29</v>
      </c>
      <c r="S76" s="202"/>
      <c r="T76" s="215"/>
      <c r="U76" s="202"/>
      <c r="V76" s="215">
        <v>36</v>
      </c>
      <c r="W76" s="209"/>
    </row>
    <row r="77" spans="1:23">
      <c r="A77" s="248" t="s">
        <v>1509</v>
      </c>
      <c r="B77" s="243" t="str">
        <f>IF(ISERROR(VLOOKUP(A77,TABLES!$A$2:$B$10,2,0)),"",VLOOKUP(A77,TABLES!$A$2:$B$10,2,0))</f>
        <v>▫</v>
      </c>
      <c r="C77" s="212" t="str">
        <f>IF(C76="x","x","")</f>
        <v/>
      </c>
      <c r="D77" s="212" t="str">
        <f>IF(D76="x","x","")</f>
        <v/>
      </c>
      <c r="E77" s="276" t="s">
        <v>1170</v>
      </c>
      <c r="F77" s="276" t="s">
        <v>1171</v>
      </c>
      <c r="G77" s="251"/>
      <c r="H77" s="252"/>
      <c r="I77" s="251" t="str">
        <f t="shared" si="6"/>
        <v/>
      </c>
      <c r="J77" s="219"/>
      <c r="K77" s="209"/>
      <c r="L77" s="215"/>
      <c r="M77" s="209"/>
      <c r="N77" s="215"/>
      <c r="O77" s="209"/>
      <c r="P77" s="215"/>
      <c r="Q77" s="209"/>
      <c r="R77" s="215">
        <v>29</v>
      </c>
      <c r="S77" s="202"/>
      <c r="T77" s="215"/>
      <c r="U77" s="202"/>
      <c r="V77" s="215">
        <v>36</v>
      </c>
      <c r="W77" s="209"/>
    </row>
    <row r="78" spans="1:23">
      <c r="A78" s="248" t="s">
        <v>1503</v>
      </c>
      <c r="B78" s="243" t="str">
        <f>IF(ISERROR(VLOOKUP(A78,TABLES!$A$2:$B$10,2,0)),"",VLOOKUP(A78,TABLES!$A$2:$B$10,2,0))</f>
        <v>▫</v>
      </c>
      <c r="C78" s="212" t="str">
        <f t="shared" ref="C78" si="7">IF(C77="x","x","")</f>
        <v/>
      </c>
      <c r="D78" s="212" t="str">
        <f t="shared" ref="D78:D79" si="8">IF(D77="x","x","")</f>
        <v/>
      </c>
      <c r="E78" s="166" t="s">
        <v>1525</v>
      </c>
      <c r="F78" s="166" t="s">
        <v>1526</v>
      </c>
      <c r="G78" s="251" t="s">
        <v>846</v>
      </c>
      <c r="H78" s="252" t="s">
        <v>222</v>
      </c>
      <c r="I78" s="251" t="str">
        <f t="shared" si="6"/>
        <v>AQ_FOYVIE_AvecAscNb ; AQ_FOYVIE_AvecAscNb_N</v>
      </c>
      <c r="J78" s="219" t="s">
        <v>202</v>
      </c>
      <c r="K78" s="209"/>
      <c r="L78" s="215"/>
      <c r="M78" s="209"/>
      <c r="N78" s="215"/>
      <c r="O78" s="209"/>
      <c r="P78" s="215"/>
      <c r="Q78" s="209"/>
      <c r="R78" s="215">
        <v>29</v>
      </c>
      <c r="S78" s="202"/>
      <c r="T78" s="215"/>
      <c r="U78" s="202"/>
      <c r="V78" s="215">
        <v>36</v>
      </c>
      <c r="W78" s="209"/>
    </row>
    <row r="79" spans="1:23">
      <c r="A79" s="248" t="s">
        <v>1503</v>
      </c>
      <c r="B79" s="243" t="str">
        <f>IF(ISERROR(VLOOKUP(A79,TABLES!$A$2:$B$10,2,0)),"",VLOOKUP(A79,TABLES!$A$2:$B$10,2,0))</f>
        <v>▫</v>
      </c>
      <c r="C79" s="212" t="str">
        <f>IF(C77="x","x","")</f>
        <v/>
      </c>
      <c r="D79" s="212" t="str">
        <f t="shared" si="8"/>
        <v/>
      </c>
      <c r="E79" s="166" t="s">
        <v>1527</v>
      </c>
      <c r="F79" s="166" t="s">
        <v>1528</v>
      </c>
      <c r="G79" s="251" t="s">
        <v>847</v>
      </c>
      <c r="H79" s="252" t="s">
        <v>222</v>
      </c>
      <c r="I79" s="251" t="str">
        <f t="shared" si="6"/>
        <v>AQ_FOYVIE_AvecAutNb ; AQ_FOYVIE_AvecAutNb_N</v>
      </c>
      <c r="J79" s="219" t="s">
        <v>202</v>
      </c>
      <c r="K79" s="209"/>
      <c r="L79" s="215"/>
      <c r="M79" s="209"/>
      <c r="N79" s="215"/>
      <c r="O79" s="209"/>
      <c r="P79" s="215"/>
      <c r="Q79" s="209"/>
      <c r="R79" s="215">
        <v>29</v>
      </c>
      <c r="S79" s="202"/>
      <c r="T79" s="215"/>
      <c r="U79" s="202"/>
      <c r="V79" s="215">
        <v>36</v>
      </c>
      <c r="W79" s="209"/>
    </row>
    <row r="80" spans="1:23">
      <c r="A80" s="248" t="s">
        <v>1507</v>
      </c>
      <c r="B80" s="243" t="str">
        <f>IF(ISERROR(VLOOKUP(A80,TABLES!$A$2:$B$10,2,0)),"",VLOOKUP(A80,TABLES!$A$2:$B$10,2,0))</f>
        <v>▐</v>
      </c>
      <c r="C80" s="206" t="str">
        <f>IF(COUNTIF(C81:C82,"x"),"z","")</f>
        <v/>
      </c>
      <c r="D80" s="206" t="str">
        <f>IF(COUNTIF(D81:D82,"x"),"z","")</f>
        <v/>
      </c>
      <c r="E80" s="173" t="s">
        <v>1755</v>
      </c>
      <c r="F80" s="269" t="s">
        <v>1757</v>
      </c>
      <c r="G80" s="174"/>
      <c r="H80" s="174"/>
      <c r="I80" s="174"/>
      <c r="J80" s="213"/>
      <c r="K80" s="207"/>
      <c r="L80" s="214"/>
      <c r="M80" s="207"/>
      <c r="N80" s="214"/>
      <c r="O80" s="207"/>
      <c r="P80" s="214"/>
      <c r="Q80" s="207"/>
      <c r="R80" s="214" t="s">
        <v>222</v>
      </c>
      <c r="S80" s="207"/>
      <c r="T80" s="214"/>
      <c r="U80" s="207"/>
      <c r="V80" s="214" t="s">
        <v>222</v>
      </c>
      <c r="W80" s="207"/>
    </row>
    <row r="81" spans="1:23">
      <c r="A81" s="248" t="s">
        <v>1505</v>
      </c>
      <c r="B81" s="243" t="str">
        <f>IF(ISERROR(VLOOKUP(A81,TABLES!$A$2:$B$10,2,0)),"",VLOOKUP(A81,TABLES!$A$2:$B$10,2,0))</f>
        <v>■</v>
      </c>
      <c r="C81" s="208"/>
      <c r="D81" s="208"/>
      <c r="E81" s="165" t="s">
        <v>4308</v>
      </c>
      <c r="F81" s="165" t="s">
        <v>1604</v>
      </c>
      <c r="G81" s="251" t="s">
        <v>616</v>
      </c>
      <c r="H81" s="252" t="s">
        <v>222</v>
      </c>
      <c r="I81" s="251" t="str">
        <f>IF(G81&lt;&gt;"",IF(H81&lt;&gt;"",G81&amp;" ; "&amp;IFERROR(IF(SEARCH(" ; ",G81)&gt;0,SUBSTITUTE(G81," ; ","_N ; ")&amp;"_N"),IFERROR(IF(SEARCH(" ;",G81)&gt;0,SUBSTITUTE(G81," ;","_N  ; ")&amp;"_N"),IFERROR(IF(SEARCH(";",G81)&gt;0,SUBSTITUTE(G81,";","_N  ; ")&amp;"_N"),G81&amp;"_N"))),G81),"")</f>
        <v>AQ_FOYVIE_Enfants ; AQ_FOYVIE_Enfants_N</v>
      </c>
      <c r="J81" s="219" t="s">
        <v>202</v>
      </c>
      <c r="K81" s="209"/>
      <c r="L81" s="215"/>
      <c r="M81" s="209"/>
      <c r="N81" s="215"/>
      <c r="O81" s="209"/>
      <c r="P81" s="215"/>
      <c r="Q81" s="209"/>
      <c r="R81" s="215">
        <v>30</v>
      </c>
      <c r="S81" s="202"/>
      <c r="T81" s="215"/>
      <c r="U81" s="202"/>
      <c r="V81" s="215">
        <v>37</v>
      </c>
      <c r="W81" s="209"/>
    </row>
    <row r="82" spans="1:23">
      <c r="A82" s="248" t="s">
        <v>1508</v>
      </c>
      <c r="B82" s="243" t="str">
        <f>IF(ISERROR(VLOOKUP(A82,TABLES!$A$2:$B$10,2,0)),"",VLOOKUP(A82,TABLES!$A$2:$B$10,2,0))</f>
        <v>□</v>
      </c>
      <c r="C82" s="212" t="str">
        <f>IF(C81="x","x","")</f>
        <v/>
      </c>
      <c r="D82" s="212" t="str">
        <f>IF(D81="x","x","")</f>
        <v/>
      </c>
      <c r="E82" s="166" t="s">
        <v>3266</v>
      </c>
      <c r="F82" s="166" t="s">
        <v>4303</v>
      </c>
      <c r="G82" s="251" t="s">
        <v>617</v>
      </c>
      <c r="H82" s="252" t="s">
        <v>222</v>
      </c>
      <c r="I82" s="251" t="str">
        <f>IF(G82&lt;&gt;"",IF(H82&lt;&gt;"",G82&amp;" ; "&amp;IFERROR(IF(SEARCH(" ; ",G82)&gt;0,SUBSTITUTE(G82," ; ","_N ; ")&amp;"_N"),IFERROR(IF(SEARCH(" ;",G82)&gt;0,SUBSTITUTE(G82," ;","_N  ; ")&amp;"_N"),IFERROR(IF(SEARCH(";",G82)&gt;0,SUBSTITUTE(G82,";","_N  ; ")&amp;"_N"),G82&amp;"_N"))),G82),"")</f>
        <v>AQ_FOYVIE_EnfantsNb ; AQ_FOYVIE_EnfantsNb_N</v>
      </c>
      <c r="J82" s="219" t="s">
        <v>202</v>
      </c>
      <c r="K82" s="209"/>
      <c r="L82" s="215"/>
      <c r="M82" s="209"/>
      <c r="N82" s="215"/>
      <c r="O82" s="209"/>
      <c r="P82" s="215"/>
      <c r="Q82" s="209"/>
      <c r="R82" s="215">
        <v>30</v>
      </c>
      <c r="S82" s="202"/>
      <c r="T82" s="215"/>
      <c r="U82" s="202"/>
      <c r="V82" s="215">
        <v>37</v>
      </c>
      <c r="W82" s="209"/>
    </row>
    <row r="83" spans="1:23">
      <c r="A83" s="248" t="s">
        <v>1507</v>
      </c>
      <c r="B83" s="243" t="str">
        <f>IF(ISERROR(VLOOKUP(A83,TABLES!$A$2:$B$10,2,0)),"",VLOOKUP(A83,TABLES!$A$2:$B$10,2,0))</f>
        <v>▐</v>
      </c>
      <c r="C83" s="206" t="str">
        <f>IF(COUNTIF(C84:C85,"x"),"z","")</f>
        <v/>
      </c>
      <c r="D83" s="206" t="str">
        <f>IF(COUNTIF(D84:D85,"x"),"z","")</f>
        <v/>
      </c>
      <c r="E83" s="173" t="s">
        <v>4093</v>
      </c>
      <c r="F83" s="269" t="s">
        <v>3323</v>
      </c>
      <c r="G83" s="174"/>
      <c r="H83" s="174"/>
      <c r="I83" s="174" t="str">
        <f t="shared" ref="I83:I104" si="9">IF(G83&lt;&gt;"",IF(H83&lt;&gt;"",G83&amp;" ; "&amp;IFERROR(IF(SEARCH(" ; ",G83)&gt;0,SUBSTITUTE(G83," ; ","_N ; ")&amp;"_N"),IFERROR(IF(SEARCH(" ;",G83)&gt;0,SUBSTITUTE(G83," ;","_N  ; ")&amp;"_N"),IFERROR(IF(SEARCH(";",G83)&gt;0,SUBSTITUTE(G83,";","_N  ; ")&amp;"_N"),G83&amp;"_N"))),G83),"")</f>
        <v/>
      </c>
      <c r="J83" s="213"/>
      <c r="K83" s="207"/>
      <c r="L83" s="214"/>
      <c r="M83" s="207"/>
      <c r="N83" s="214"/>
      <c r="O83" s="207"/>
      <c r="P83" s="214"/>
      <c r="Q83" s="207"/>
      <c r="R83" s="214"/>
      <c r="S83" s="207" t="s">
        <v>222</v>
      </c>
      <c r="T83" s="214"/>
      <c r="U83" s="207"/>
      <c r="V83" s="214"/>
      <c r="W83" s="207"/>
    </row>
    <row r="84" spans="1:23" ht="33.75">
      <c r="A84" s="231" t="s">
        <v>253</v>
      </c>
      <c r="B84" s="242" t="str">
        <f>IF(ISERROR(VLOOKUP(A84,TABLES!$A$2:$B$10,2,0)),"",VLOOKUP(A84,TABLES!$A$2:$B$10,2,0))</f>
        <v>!</v>
      </c>
      <c r="C84" s="277"/>
      <c r="D84" s="277"/>
      <c r="E84" s="89" t="s">
        <v>3315</v>
      </c>
      <c r="F84" s="90" t="s">
        <v>3316</v>
      </c>
      <c r="G84" s="174"/>
      <c r="H84" s="174"/>
      <c r="I84" s="174"/>
      <c r="J84" s="174"/>
      <c r="K84" s="174"/>
      <c r="L84" s="174"/>
      <c r="M84" s="174"/>
      <c r="N84" s="174"/>
      <c r="O84" s="174"/>
      <c r="P84" s="174"/>
      <c r="Q84" s="174"/>
      <c r="R84" s="174"/>
      <c r="S84" s="174"/>
      <c r="T84" s="174"/>
      <c r="U84" s="174"/>
      <c r="V84" s="174"/>
      <c r="W84" s="174"/>
    </row>
    <row r="85" spans="1:23" ht="56.25">
      <c r="A85" s="248" t="s">
        <v>1505</v>
      </c>
      <c r="B85" s="243" t="str">
        <f>IF(ISERROR(VLOOKUP(A85,TABLES!$A$2:$B$10,2,0)),"",VLOOKUP(A85,TABLES!$A$2:$B$10,2,0))</f>
        <v>■</v>
      </c>
      <c r="C85" s="463"/>
      <c r="D85" s="463"/>
      <c r="E85" s="165" t="s">
        <v>1308</v>
      </c>
      <c r="F85" s="270" t="s">
        <v>1424</v>
      </c>
      <c r="G85" s="251"/>
      <c r="H85" s="252"/>
      <c r="I85" s="251" t="str">
        <f t="shared" si="9"/>
        <v/>
      </c>
      <c r="S85" s="202">
        <v>36</v>
      </c>
      <c r="U85" s="202"/>
      <c r="W85" s="202"/>
    </row>
    <row r="86" spans="1:23">
      <c r="A86" s="248" t="s">
        <v>1504</v>
      </c>
      <c r="B86" s="243" t="str">
        <f>IF(ISERROR(VLOOKUP(A86,TABLES!$A$2:$B$10,2,0)),"",VLOOKUP(A86,TABLES!$A$2:$B$10,2,0))</f>
        <v>□</v>
      </c>
      <c r="C86" s="464" t="str">
        <f>IF(C85="x","x","")</f>
        <v/>
      </c>
      <c r="D86" s="464" t="str">
        <f t="shared" ref="D86" si="10">IF(D85="x","x","")</f>
        <v/>
      </c>
      <c r="E86" s="165" t="s">
        <v>736</v>
      </c>
      <c r="F86" s="270" t="s">
        <v>1094</v>
      </c>
      <c r="G86" s="251" t="s">
        <v>3189</v>
      </c>
      <c r="H86" s="252" t="s">
        <v>222</v>
      </c>
      <c r="I86" s="251" t="str">
        <f t="shared" si="9"/>
        <v>AQ_HIST_ascnspr ; AQ_HIST_ascnspr_N</v>
      </c>
      <c r="J86" s="219" t="s">
        <v>3048</v>
      </c>
      <c r="S86" s="202">
        <v>36</v>
      </c>
      <c r="U86" s="202"/>
      <c r="W86" s="202"/>
    </row>
    <row r="87" spans="1:23" ht="45">
      <c r="A87" s="248" t="s">
        <v>1504</v>
      </c>
      <c r="B87" s="243" t="str">
        <f>IF(ISERROR(VLOOKUP(A87,TABLES!$A$2:$B$10,2,0)),"",VLOOKUP(A87,TABLES!$A$2:$B$10,2,0))</f>
        <v>□</v>
      </c>
      <c r="C87" s="464" t="str">
        <f>IF(C85="x","x","")</f>
        <v/>
      </c>
      <c r="D87" s="464" t="str">
        <f>IF(D85="x","x","")</f>
        <v/>
      </c>
      <c r="E87" s="165" t="s">
        <v>921</v>
      </c>
      <c r="F87" s="270" t="s">
        <v>930</v>
      </c>
      <c r="G87" s="251" t="s">
        <v>874</v>
      </c>
      <c r="H87" s="252" t="s">
        <v>222</v>
      </c>
      <c r="I87" s="251" t="str">
        <f t="shared" si="9"/>
        <v>AQ_HIST_ascmeran ; AQ_HIST_ascmerlieu ; AQ_HIST_ascmerdep ; AQ_HIST_ascmercom ; AQ_HIST_ascmeran_N ; AQ_HIST_ascmerlieu_N ; AQ_HIST_ascmerdep_N ; AQ_HIST_ascmercom_N</v>
      </c>
      <c r="J87" s="219" t="s">
        <v>3048</v>
      </c>
      <c r="S87" s="202">
        <v>36</v>
      </c>
      <c r="U87" s="202"/>
      <c r="W87" s="202"/>
    </row>
    <row r="88" spans="1:23" ht="45">
      <c r="A88" s="248" t="s">
        <v>1504</v>
      </c>
      <c r="B88" s="243" t="str">
        <f>IF(ISERROR(VLOOKUP(A88,TABLES!$A$2:$B$10,2,0)),"",VLOOKUP(A88,TABLES!$A$2:$B$10,2,0))</f>
        <v>□</v>
      </c>
      <c r="C88" s="464" t="str">
        <f>IF(C85="x","x","")</f>
        <v/>
      </c>
      <c r="D88" s="464" t="str">
        <f>IF(D85="x","x","")</f>
        <v/>
      </c>
      <c r="E88" s="165" t="s">
        <v>920</v>
      </c>
      <c r="F88" s="270" t="s">
        <v>926</v>
      </c>
      <c r="G88" s="251" t="s">
        <v>3190</v>
      </c>
      <c r="H88" s="252" t="s">
        <v>222</v>
      </c>
      <c r="I88" s="251" t="str">
        <f t="shared" si="9"/>
        <v>AQ_HIST_ascgmerman ; AQ_HIST_ascgmermlieu ; AQ_HIST_ascgmermdep ; AQ_HIST_ascgmermcom ; AQ_HIST_ascgmerman_N ; AQ_HIST_ascgmermlieu_N ; AQ_HIST_ascgmermdep_N ; AQ_HIST_ascgmermcom_N</v>
      </c>
      <c r="J88" s="219" t="s">
        <v>3048</v>
      </c>
      <c r="S88" s="202">
        <v>36</v>
      </c>
      <c r="U88" s="202"/>
      <c r="W88" s="202"/>
    </row>
    <row r="89" spans="1:23" ht="45">
      <c r="A89" s="248" t="s">
        <v>1504</v>
      </c>
      <c r="B89" s="243" t="str">
        <f>IF(ISERROR(VLOOKUP(A89,TABLES!$A$2:$B$10,2,0)),"",VLOOKUP(A89,TABLES!$A$2:$B$10,2,0))</f>
        <v>□</v>
      </c>
      <c r="C89" s="464" t="str">
        <f>IF(C85="x","x","")</f>
        <v/>
      </c>
      <c r="D89" s="464" t="str">
        <f>IF(D85="x","x","")</f>
        <v/>
      </c>
      <c r="E89" s="165" t="s">
        <v>922</v>
      </c>
      <c r="F89" s="270" t="s">
        <v>927</v>
      </c>
      <c r="G89" s="251" t="s">
        <v>3191</v>
      </c>
      <c r="H89" s="252" t="s">
        <v>222</v>
      </c>
      <c r="I89" s="251" t="str">
        <f t="shared" si="9"/>
        <v>AQ_HIST_ascgperman ; AQ_HIST_ascgpermlieu ; AQ_HIST_ascgpermdep ; AQ_HIST_ascgpermcom ; AQ_HIST_ascgperman_N ; AQ_HIST_ascgpermlieu_N ; AQ_HIST_ascgpermdep_N ; AQ_HIST_ascgpermcom_N</v>
      </c>
      <c r="J89" s="219" t="s">
        <v>3048</v>
      </c>
      <c r="S89" s="202">
        <v>36</v>
      </c>
      <c r="U89" s="202"/>
      <c r="W89" s="202"/>
    </row>
    <row r="90" spans="1:23" ht="45">
      <c r="A90" s="248" t="s">
        <v>1504</v>
      </c>
      <c r="B90" s="243" t="str">
        <f>IF(ISERROR(VLOOKUP(A90,TABLES!$A$2:$B$10,2,0)),"",VLOOKUP(A90,TABLES!$A$2:$B$10,2,0))</f>
        <v>□</v>
      </c>
      <c r="C90" s="464" t="str">
        <f>IF(C85="x","x","")</f>
        <v/>
      </c>
      <c r="D90" s="464" t="str">
        <f>IF(D85="x","x","")</f>
        <v/>
      </c>
      <c r="E90" s="165" t="s">
        <v>923</v>
      </c>
      <c r="F90" s="270" t="s">
        <v>928</v>
      </c>
      <c r="G90" s="251" t="s">
        <v>875</v>
      </c>
      <c r="H90" s="252" t="s">
        <v>222</v>
      </c>
      <c r="I90" s="251" t="str">
        <f t="shared" si="9"/>
        <v>AQ_HIST_ascperan ; AQ_HIST_ascperlieu ; AQ_HIST_ascperdep ; AQ_HIST_ascpercom ; AQ_HIST_ascperan_N ; AQ_HIST_ascperlieu_N ; AQ_HIST_ascperdep_N ; AQ_HIST_ascpercom_N</v>
      </c>
      <c r="J90" s="219" t="s">
        <v>3048</v>
      </c>
      <c r="S90" s="202">
        <v>36</v>
      </c>
      <c r="U90" s="202"/>
      <c r="W90" s="202"/>
    </row>
    <row r="91" spans="1:23" ht="45">
      <c r="A91" s="248" t="s">
        <v>1504</v>
      </c>
      <c r="B91" s="243" t="str">
        <f>IF(ISERROR(VLOOKUP(A91,TABLES!$A$2:$B$10,2,0)),"",VLOOKUP(A91,TABLES!$A$2:$B$10,2,0))</f>
        <v>□</v>
      </c>
      <c r="C91" s="464" t="str">
        <f>IF(C85="x","x","")</f>
        <v/>
      </c>
      <c r="D91" s="464" t="str">
        <f>IF(D85="x","x","")</f>
        <v/>
      </c>
      <c r="E91" s="165" t="s">
        <v>924</v>
      </c>
      <c r="F91" s="270" t="s">
        <v>929</v>
      </c>
      <c r="G91" s="251" t="s">
        <v>3192</v>
      </c>
      <c r="H91" s="252" t="s">
        <v>222</v>
      </c>
      <c r="I91" s="251" t="str">
        <f t="shared" si="9"/>
        <v>AQ_HIST_ascgmerpan ; AQ_HIST_ascgmerplieu ; AQ_HIST_ascgmerpdep ; AQ_HIST_ascgmerpcom ; AQ_HIST_ascgmerpan_N ; AQ_HIST_ascgmerplieu_N ; AQ_HIST_ascgmerpdep_N ; AQ_HIST_ascgmerpcom_N</v>
      </c>
      <c r="J91" s="219" t="s">
        <v>3048</v>
      </c>
      <c r="S91" s="202">
        <v>36</v>
      </c>
      <c r="U91" s="202"/>
      <c r="W91" s="202"/>
    </row>
    <row r="92" spans="1:23" ht="45">
      <c r="A92" s="248" t="s">
        <v>1504</v>
      </c>
      <c r="B92" s="243" t="str">
        <f>IF(ISERROR(VLOOKUP(A92,TABLES!$A$2:$B$10,2,0)),"",VLOOKUP(A92,TABLES!$A$2:$B$10,2,0))</f>
        <v>□</v>
      </c>
      <c r="C92" s="464" t="str">
        <f>IF(C85="x","x","")</f>
        <v/>
      </c>
      <c r="D92" s="464" t="str">
        <f>IF(D85="x","x","")</f>
        <v/>
      </c>
      <c r="E92" s="165" t="s">
        <v>925</v>
      </c>
      <c r="F92" s="270" t="s">
        <v>3178</v>
      </c>
      <c r="G92" s="251" t="s">
        <v>3193</v>
      </c>
      <c r="H92" s="252" t="s">
        <v>222</v>
      </c>
      <c r="I92" s="251" t="str">
        <f t="shared" si="9"/>
        <v>AQ_HIST_ascgperpan ; AQ_HIST_ascgperplieu ; AQ_HIST_ascgperpdep ; AQ_HIST_ascgperpcom ; AQ_HIST_ascgperpan_N ; AQ_HIST_ascgperplieu_N ; AQ_HIST_ascgperpdep_N ; AQ_HIST_ascgperpcom_N</v>
      </c>
      <c r="J92" s="219" t="s">
        <v>3048</v>
      </c>
      <c r="S92" s="202">
        <v>36</v>
      </c>
      <c r="U92" s="202"/>
      <c r="W92" s="202"/>
    </row>
    <row r="93" spans="1:23" hidden="1">
      <c r="A93" s="248" t="s">
        <v>1507</v>
      </c>
      <c r="B93" s="243" t="str">
        <f>IF(ISERROR(VLOOKUP(A93,TABLES!$A$2:$B$10,2,0)),"",VLOOKUP(A93,TABLES!$A$2:$B$10,2,0))</f>
        <v>▐</v>
      </c>
      <c r="C93" s="11" t="s">
        <v>3200</v>
      </c>
      <c r="D93" s="11" t="s">
        <v>3200</v>
      </c>
      <c r="E93" s="173" t="s">
        <v>4092</v>
      </c>
      <c r="F93" s="173"/>
      <c r="G93" s="173"/>
      <c r="H93" s="173"/>
      <c r="I93" s="173" t="str">
        <f t="shared" si="9"/>
        <v/>
      </c>
      <c r="J93" s="173"/>
      <c r="K93" s="207"/>
      <c r="L93" s="214"/>
      <c r="M93" s="207"/>
      <c r="N93" s="214"/>
      <c r="O93" s="207"/>
      <c r="P93" s="214"/>
      <c r="Q93" s="207"/>
      <c r="R93" s="214"/>
      <c r="S93" s="207"/>
      <c r="T93" s="214"/>
      <c r="U93" s="207" t="s">
        <v>222</v>
      </c>
      <c r="V93" s="214" t="s">
        <v>222</v>
      </c>
      <c r="W93" s="202"/>
    </row>
    <row r="94" spans="1:23" ht="22.5" hidden="1">
      <c r="A94" s="248" t="s">
        <v>1505</v>
      </c>
      <c r="B94" s="243" t="str">
        <f>IF(ISERROR(VLOOKUP(A94,TABLES!$A$2:$B$10,2,0)),"",VLOOKUP(A94,TABLES!$A$2:$B$10,2,0))</f>
        <v>■</v>
      </c>
      <c r="C94" s="11" t="s">
        <v>3200</v>
      </c>
      <c r="D94" s="11" t="s">
        <v>3200</v>
      </c>
      <c r="E94" s="165" t="s">
        <v>4015</v>
      </c>
      <c r="G94" s="251" t="s">
        <v>4016</v>
      </c>
      <c r="I94" s="251" t="str">
        <f t="shared" si="9"/>
        <v>AQ_FOYVIE_CstFoyer</v>
      </c>
      <c r="J94" s="219" t="s">
        <v>202</v>
      </c>
      <c r="S94" s="202"/>
      <c r="U94" s="202">
        <v>52</v>
      </c>
      <c r="W94" s="202"/>
    </row>
    <row r="95" spans="1:23" hidden="1">
      <c r="A95" s="248" t="s">
        <v>1508</v>
      </c>
      <c r="B95" s="243" t="str">
        <f>IF(ISERROR(VLOOKUP(A95,TABLES!$A$2:$B$10,2,0)),"",VLOOKUP(A95,TABLES!$A$2:$B$10,2,0))</f>
        <v>□</v>
      </c>
      <c r="C95" s="11" t="s">
        <v>3200</v>
      </c>
      <c r="D95" s="11" t="s">
        <v>3200</v>
      </c>
      <c r="E95" s="165" t="s">
        <v>4017</v>
      </c>
      <c r="I95" s="251" t="str">
        <f t="shared" si="9"/>
        <v/>
      </c>
      <c r="J95" s="219"/>
      <c r="S95" s="202"/>
      <c r="U95" s="202">
        <v>52</v>
      </c>
    </row>
    <row r="96" spans="1:23" hidden="1">
      <c r="A96" s="248" t="s">
        <v>1508</v>
      </c>
      <c r="B96" s="243" t="str">
        <f>IF(ISERROR(VLOOKUP(A96,TABLES!$A$2:$B$10,2,0)),"",VLOOKUP(A96,TABLES!$A$2:$B$10,2,0))</f>
        <v>□</v>
      </c>
      <c r="C96" s="11" t="s">
        <v>3200</v>
      </c>
      <c r="D96" s="11" t="s">
        <v>3200</v>
      </c>
      <c r="E96" s="165" t="s">
        <v>4018</v>
      </c>
      <c r="G96" s="251" t="s">
        <v>4024</v>
      </c>
      <c r="I96" s="251" t="str">
        <f t="shared" si="9"/>
        <v>AQ_FOYVIE_CstFoyerConj</v>
      </c>
      <c r="J96" s="219" t="s">
        <v>202</v>
      </c>
      <c r="S96" s="202"/>
      <c r="U96" s="202">
        <v>52</v>
      </c>
    </row>
    <row r="97" spans="1:22" hidden="1">
      <c r="A97" s="248" t="s">
        <v>1508</v>
      </c>
      <c r="B97" s="243" t="str">
        <f>IF(ISERROR(VLOOKUP(A97,TABLES!$A$2:$B$10,2,0)),"",VLOOKUP(A97,TABLES!$A$2:$B$10,2,0))</f>
        <v>□</v>
      </c>
      <c r="C97" s="11" t="s">
        <v>3200</v>
      </c>
      <c r="D97" s="11" t="s">
        <v>3200</v>
      </c>
      <c r="E97" s="165" t="s">
        <v>4019</v>
      </c>
      <c r="G97" s="251" t="s">
        <v>4023</v>
      </c>
      <c r="I97" s="251" t="str">
        <f t="shared" si="9"/>
        <v>AQ_FOYVIE_CstFoyerEnf</v>
      </c>
      <c r="J97" s="219" t="s">
        <v>202</v>
      </c>
      <c r="S97" s="202"/>
      <c r="U97" s="202">
        <v>52</v>
      </c>
    </row>
    <row r="98" spans="1:22" hidden="1">
      <c r="A98" s="248" t="s">
        <v>1508</v>
      </c>
      <c r="B98" s="243" t="str">
        <f>IF(ISERROR(VLOOKUP(A98,TABLES!$A$2:$B$10,2,0)),"",VLOOKUP(A98,TABLES!$A$2:$B$10,2,0))</f>
        <v>□</v>
      </c>
      <c r="C98" s="11" t="s">
        <v>3200</v>
      </c>
      <c r="D98" s="11" t="s">
        <v>3200</v>
      </c>
      <c r="E98" s="165" t="s">
        <v>4020</v>
      </c>
      <c r="G98" s="251" t="s">
        <v>4022</v>
      </c>
      <c r="I98" s="251" t="str">
        <f t="shared" si="9"/>
        <v>AQ_FOYVIE_CstFoyerPar</v>
      </c>
      <c r="J98" s="219" t="s">
        <v>202</v>
      </c>
      <c r="S98" s="202"/>
      <c r="U98" s="202">
        <v>52</v>
      </c>
    </row>
    <row r="99" spans="1:22" hidden="1">
      <c r="A99" s="248" t="s">
        <v>1508</v>
      </c>
      <c r="B99" s="243" t="str">
        <f>IF(ISERROR(VLOOKUP(A99,TABLES!$A$2:$B$10,2,0)),"",VLOOKUP(A99,TABLES!$A$2:$B$10,2,0))</f>
        <v>□</v>
      </c>
      <c r="C99" s="11" t="s">
        <v>3200</v>
      </c>
      <c r="D99" s="11" t="s">
        <v>3200</v>
      </c>
      <c r="E99" s="165" t="s">
        <v>2209</v>
      </c>
      <c r="G99" s="251" t="s">
        <v>4021</v>
      </c>
      <c r="I99" s="251" t="str">
        <f t="shared" si="9"/>
        <v>AQ_FOYVIE_CstFoyerAutre</v>
      </c>
      <c r="J99" s="219" t="s">
        <v>202</v>
      </c>
      <c r="S99" s="202"/>
      <c r="U99" s="202">
        <v>52</v>
      </c>
    </row>
    <row r="100" spans="1:22" ht="45" hidden="1">
      <c r="A100" s="248" t="s">
        <v>1505</v>
      </c>
      <c r="B100" s="243" t="str">
        <f>IF(ISERROR(VLOOKUP(A100,TABLES!$A$2:$B$10,2,0)),"",VLOOKUP(A100,TABLES!$A$2:$B$10,2,0))</f>
        <v>■</v>
      </c>
      <c r="C100" s="11" t="s">
        <v>3200</v>
      </c>
      <c r="D100" s="11" t="s">
        <v>3200</v>
      </c>
      <c r="E100" s="165" t="s">
        <v>4492</v>
      </c>
      <c r="G100" s="251" t="s">
        <v>4485</v>
      </c>
      <c r="I100" s="251" t="str">
        <f t="shared" si="9"/>
        <v>AQ_COH_KitSaliveAccept</v>
      </c>
      <c r="J100" s="251" t="s">
        <v>4484</v>
      </c>
      <c r="S100" s="202"/>
      <c r="U100" s="202"/>
      <c r="V100" s="203">
        <v>69</v>
      </c>
    </row>
    <row r="101" spans="1:22" ht="33.75" hidden="1">
      <c r="A101" s="248" t="s">
        <v>1505</v>
      </c>
      <c r="B101" s="243" t="str">
        <f>IF(ISERROR(VLOOKUP(A101,TABLES!$A$2:$B$10,2,0)),"",VLOOKUP(A101,TABLES!$A$2:$B$10,2,0))</f>
        <v>■</v>
      </c>
      <c r="C101" s="11" t="s">
        <v>3200</v>
      </c>
      <c r="D101" s="11" t="s">
        <v>3200</v>
      </c>
      <c r="E101" s="165" t="s">
        <v>4491</v>
      </c>
      <c r="G101" s="251" t="s">
        <v>4486</v>
      </c>
      <c r="I101" s="251" t="str">
        <f t="shared" si="9"/>
        <v>AQ_COH_KitSelleAccept</v>
      </c>
      <c r="J101" s="251" t="s">
        <v>4484</v>
      </c>
      <c r="S101" s="202"/>
      <c r="U101" s="202"/>
      <c r="V101" s="203">
        <v>70</v>
      </c>
    </row>
    <row r="102" spans="1:22" hidden="1">
      <c r="A102" s="248" t="s">
        <v>1505</v>
      </c>
      <c r="B102" s="243" t="str">
        <f>IF(ISERROR(VLOOKUP(A102,TABLES!$A$2:$B$10,2,0)),"",VLOOKUP(A102,TABLES!$A$2:$B$10,2,0))</f>
        <v>■</v>
      </c>
      <c r="C102" s="11" t="s">
        <v>3200</v>
      </c>
      <c r="D102" s="11" t="s">
        <v>3200</v>
      </c>
      <c r="E102" s="165" t="s">
        <v>4490</v>
      </c>
      <c r="G102" s="251" t="s">
        <v>4487</v>
      </c>
      <c r="I102" s="251" t="str">
        <f t="shared" si="9"/>
        <v>AQ_COH_AssosVol</v>
      </c>
      <c r="J102" s="251" t="s">
        <v>4484</v>
      </c>
      <c r="S102" s="202"/>
      <c r="U102" s="202"/>
      <c r="V102" s="203">
        <v>71</v>
      </c>
    </row>
    <row r="103" spans="1:22" ht="33.75" hidden="1">
      <c r="A103" s="248" t="s">
        <v>1505</v>
      </c>
      <c r="B103" s="243" t="str">
        <f>IF(ISERROR(VLOOKUP(A103,TABLES!$A$2:$B$10,2,0)),"",VLOOKUP(A103,TABLES!$A$2:$B$10,2,0))</f>
        <v>■</v>
      </c>
      <c r="C103" s="11" t="s">
        <v>3200</v>
      </c>
      <c r="D103" s="11" t="s">
        <v>3200</v>
      </c>
      <c r="E103" s="165" t="s">
        <v>4493</v>
      </c>
      <c r="G103" s="251" t="s">
        <v>4488</v>
      </c>
      <c r="I103" s="251" t="str">
        <f t="shared" si="9"/>
        <v>AQ_COH_AssosParticip</v>
      </c>
      <c r="J103" s="251" t="s">
        <v>4484</v>
      </c>
      <c r="S103" s="202"/>
      <c r="U103" s="202"/>
      <c r="V103" s="203">
        <v>72</v>
      </c>
    </row>
    <row r="104" spans="1:22" ht="33.75" hidden="1">
      <c r="A104" s="248" t="s">
        <v>1505</v>
      </c>
      <c r="B104" s="243" t="str">
        <f>IF(ISERROR(VLOOKUP(A104,TABLES!$A$2:$B$10,2,0)),"",VLOOKUP(A104,TABLES!$A$2:$B$10,2,0))</f>
        <v>■</v>
      </c>
      <c r="C104" s="11" t="s">
        <v>3200</v>
      </c>
      <c r="D104" s="11" t="s">
        <v>3200</v>
      </c>
      <c r="E104" s="165" t="s">
        <v>4494</v>
      </c>
      <c r="G104" s="251" t="s">
        <v>4489</v>
      </c>
      <c r="I104" s="251" t="str">
        <f t="shared" si="9"/>
        <v>AQ_COH_Newsletter</v>
      </c>
      <c r="J104" s="251" t="s">
        <v>4484</v>
      </c>
      <c r="S104" s="202"/>
      <c r="U104" s="202"/>
      <c r="V104" s="203">
        <v>73</v>
      </c>
    </row>
    <row r="105" spans="1:22">
      <c r="S105" s="202"/>
      <c r="U105" s="187"/>
    </row>
    <row r="106" spans="1:22">
      <c r="S106" s="202"/>
      <c r="U106" s="187"/>
    </row>
  </sheetData>
  <sheetProtection algorithmName="SHA-512" hashValue="bq0BITkdU/HsBcTp6VHvcVYULzcQ5blkb+32QoCYOE4OxlsSpoZTV96/od6tye0z2pCm2nNNGGkkYuib2Efb8A==" saltValue="3j6iXAwXUIqaaXRpAQCXJg==" spinCount="100000" sheet="1" objects="1" scenarios="1"/>
  <autoFilter ref="A1:W104" xr:uid="{00000000-0001-0000-0400-000000000000}">
    <filterColumn colId="2">
      <filters blank="1">
        <filter val="Insérer x _x000a_pour la sélection"/>
        <filter val="Sélection ci-dessous"/>
      </filters>
    </filterColumn>
  </autoFilter>
  <conditionalFormatting sqref="C6 C53:D70 C4:D5 C18:D19 C74:D74 C76:D76 C72:D72 C105:D1048576 C80:D81">
    <cfRule type="cellIs" dxfId="1440" priority="740" operator="equal">
      <formula>"+"</formula>
    </cfRule>
    <cfRule type="cellIs" dxfId="1439" priority="742" operator="equal">
      <formula>"x"</formula>
    </cfRule>
    <cfRule type="cellIs" dxfId="1438" priority="743" operator="equal">
      <formula>"z"</formula>
    </cfRule>
    <cfRule type="cellIs" dxfId="1437" priority="744" operator="equal">
      <formula>"masquer"</formula>
    </cfRule>
  </conditionalFormatting>
  <conditionalFormatting sqref="C65:D70 C74:D74 C76:D76 C72:D72 C80:D81">
    <cfRule type="cellIs" dxfId="1436" priority="686" operator="equal">
      <formula>"+"</formula>
    </cfRule>
    <cfRule type="cellIs" dxfId="1435" priority="688" operator="equal">
      <formula>"x"</formula>
    </cfRule>
    <cfRule type="cellIs" dxfId="1434" priority="689" operator="equal">
      <formula>"z"</formula>
    </cfRule>
    <cfRule type="cellIs" dxfId="1433" priority="690" operator="equal">
      <formula>"masquer"</formula>
    </cfRule>
  </conditionalFormatting>
  <conditionalFormatting sqref="C64:D64">
    <cfRule type="cellIs" dxfId="1432" priority="513" operator="equal">
      <formula>"+"</formula>
    </cfRule>
    <cfRule type="cellIs" dxfId="1431" priority="514" operator="equal">
      <formula>"x"</formula>
    </cfRule>
    <cfRule type="cellIs" dxfId="1430" priority="515" operator="equal">
      <formula>"z"</formula>
    </cfRule>
    <cfRule type="cellIs" dxfId="1429" priority="516" operator="equal">
      <formula>"masquer"</formula>
    </cfRule>
  </conditionalFormatting>
  <conditionalFormatting sqref="C61:D61">
    <cfRule type="cellIs" dxfId="1428" priority="509" operator="equal">
      <formula>"+"</formula>
    </cfRule>
    <cfRule type="cellIs" dxfId="1427" priority="510" operator="equal">
      <formula>"x"</formula>
    </cfRule>
    <cfRule type="cellIs" dxfId="1426" priority="511" operator="equal">
      <formula>"z"</formula>
    </cfRule>
    <cfRule type="cellIs" dxfId="1425" priority="512" operator="equal">
      <formula>"masquer"</formula>
    </cfRule>
  </conditionalFormatting>
  <conditionalFormatting sqref="C18:D19">
    <cfRule type="cellIs" dxfId="1424" priority="503" operator="equal">
      <formula>"+"</formula>
    </cfRule>
    <cfRule type="cellIs" dxfId="1423" priority="504" operator="equal">
      <formula>"x"</formula>
    </cfRule>
    <cfRule type="cellIs" dxfId="1422" priority="505" operator="equal">
      <formula>"z"</formula>
    </cfRule>
    <cfRule type="cellIs" dxfId="1421" priority="506" operator="equal">
      <formula>"masquer"</formula>
    </cfRule>
  </conditionalFormatting>
  <conditionalFormatting sqref="C66:D67">
    <cfRule type="cellIs" dxfId="1420" priority="498" operator="equal">
      <formula>"+"</formula>
    </cfRule>
    <cfRule type="cellIs" dxfId="1419" priority="499" operator="equal">
      <formula>"x"</formula>
    </cfRule>
    <cfRule type="cellIs" dxfId="1418" priority="500" operator="equal">
      <formula>"z"</formula>
    </cfRule>
    <cfRule type="cellIs" dxfId="1417" priority="501" operator="equal">
      <formula>"masquer"</formula>
    </cfRule>
  </conditionalFormatting>
  <conditionalFormatting sqref="C84:D84">
    <cfRule type="cellIs" dxfId="1416" priority="450" operator="equal">
      <formula>"+"</formula>
    </cfRule>
    <cfRule type="cellIs" dxfId="1415" priority="451" operator="equal">
      <formula>"x"</formula>
    </cfRule>
    <cfRule type="cellIs" dxfId="1414" priority="452" operator="equal">
      <formula>"z"</formula>
    </cfRule>
    <cfRule type="cellIs" dxfId="1413" priority="453" operator="equal">
      <formula>"masquer"</formula>
    </cfRule>
  </conditionalFormatting>
  <conditionalFormatting sqref="C21:C30">
    <cfRule type="cellIs" dxfId="1412" priority="409" operator="equal">
      <formula>"+"</formula>
    </cfRule>
    <cfRule type="cellIs" dxfId="1411" priority="410" operator="equal">
      <formula>"x"</formula>
    </cfRule>
    <cfRule type="cellIs" dxfId="1410" priority="411" operator="equal">
      <formula>"z"</formula>
    </cfRule>
    <cfRule type="cellIs" dxfId="1409" priority="412" operator="equal">
      <formula>"masquer"</formula>
    </cfRule>
  </conditionalFormatting>
  <conditionalFormatting sqref="C21:C30">
    <cfRule type="cellIs" dxfId="1408" priority="405" operator="equal">
      <formula>"+"</formula>
    </cfRule>
    <cfRule type="cellIs" dxfId="1407" priority="406" operator="equal">
      <formula>"x"</formula>
    </cfRule>
    <cfRule type="cellIs" dxfId="1406" priority="407" operator="equal">
      <formula>"z"</formula>
    </cfRule>
    <cfRule type="cellIs" dxfId="1405" priority="408" operator="equal">
      <formula>"masquer"</formula>
    </cfRule>
  </conditionalFormatting>
  <conditionalFormatting sqref="C36">
    <cfRule type="cellIs" dxfId="1404" priority="381" operator="equal">
      <formula>"+"</formula>
    </cfRule>
    <cfRule type="cellIs" dxfId="1403" priority="382" operator="equal">
      <formula>"x"</formula>
    </cfRule>
    <cfRule type="cellIs" dxfId="1402" priority="383" operator="equal">
      <formula>"z"</formula>
    </cfRule>
    <cfRule type="cellIs" dxfId="1401" priority="384" operator="equal">
      <formula>"masquer"</formula>
    </cfRule>
  </conditionalFormatting>
  <conditionalFormatting sqref="C32">
    <cfRule type="cellIs" dxfId="1400" priority="401" operator="equal">
      <formula>"+"</formula>
    </cfRule>
    <cfRule type="cellIs" dxfId="1399" priority="402" operator="equal">
      <formula>"x"</formula>
    </cfRule>
    <cfRule type="cellIs" dxfId="1398" priority="403" operator="equal">
      <formula>"z"</formula>
    </cfRule>
    <cfRule type="cellIs" dxfId="1397" priority="404" operator="equal">
      <formula>"masquer"</formula>
    </cfRule>
  </conditionalFormatting>
  <conditionalFormatting sqref="C32">
    <cfRule type="cellIs" dxfId="1396" priority="397" operator="equal">
      <formula>"+"</formula>
    </cfRule>
    <cfRule type="cellIs" dxfId="1395" priority="398" operator="equal">
      <formula>"x"</formula>
    </cfRule>
    <cfRule type="cellIs" dxfId="1394" priority="399" operator="equal">
      <formula>"z"</formula>
    </cfRule>
    <cfRule type="cellIs" dxfId="1393" priority="400" operator="equal">
      <formula>"masquer"</formula>
    </cfRule>
  </conditionalFormatting>
  <conditionalFormatting sqref="C34">
    <cfRule type="cellIs" dxfId="1392" priority="393" operator="equal">
      <formula>"+"</formula>
    </cfRule>
    <cfRule type="cellIs" dxfId="1391" priority="394" operator="equal">
      <formula>"x"</formula>
    </cfRule>
    <cfRule type="cellIs" dxfId="1390" priority="395" operator="equal">
      <formula>"z"</formula>
    </cfRule>
    <cfRule type="cellIs" dxfId="1389" priority="396" operator="equal">
      <formula>"masquer"</formula>
    </cfRule>
  </conditionalFormatting>
  <conditionalFormatting sqref="C34">
    <cfRule type="cellIs" dxfId="1388" priority="389" operator="equal">
      <formula>"+"</formula>
    </cfRule>
    <cfRule type="cellIs" dxfId="1387" priority="390" operator="equal">
      <formula>"x"</formula>
    </cfRule>
    <cfRule type="cellIs" dxfId="1386" priority="391" operator="equal">
      <formula>"z"</formula>
    </cfRule>
    <cfRule type="cellIs" dxfId="1385" priority="392" operator="equal">
      <formula>"masquer"</formula>
    </cfRule>
  </conditionalFormatting>
  <conditionalFormatting sqref="C36">
    <cfRule type="cellIs" dxfId="1384" priority="385" operator="equal">
      <formula>"+"</formula>
    </cfRule>
    <cfRule type="cellIs" dxfId="1383" priority="386" operator="equal">
      <formula>"x"</formula>
    </cfRule>
    <cfRule type="cellIs" dxfId="1382" priority="387" operator="equal">
      <formula>"z"</formula>
    </cfRule>
    <cfRule type="cellIs" dxfId="1381" priority="388" operator="equal">
      <formula>"masquer"</formula>
    </cfRule>
  </conditionalFormatting>
  <conditionalFormatting sqref="D21:D30">
    <cfRule type="cellIs" dxfId="1380" priority="373" operator="equal">
      <formula>"+"</formula>
    </cfRule>
    <cfRule type="cellIs" dxfId="1379" priority="374" operator="equal">
      <formula>"x"</formula>
    </cfRule>
    <cfRule type="cellIs" dxfId="1378" priority="375" operator="equal">
      <formula>"z"</formula>
    </cfRule>
    <cfRule type="cellIs" dxfId="1377" priority="376" operator="equal">
      <formula>"masquer"</formula>
    </cfRule>
  </conditionalFormatting>
  <conditionalFormatting sqref="D21:D30">
    <cfRule type="cellIs" dxfId="1376" priority="369" operator="equal">
      <formula>"+"</formula>
    </cfRule>
    <cfRule type="cellIs" dxfId="1375" priority="370" operator="equal">
      <formula>"x"</formula>
    </cfRule>
    <cfRule type="cellIs" dxfId="1374" priority="371" operator="equal">
      <formula>"z"</formula>
    </cfRule>
    <cfRule type="cellIs" dxfId="1373" priority="372" operator="equal">
      <formula>"masquer"</formula>
    </cfRule>
  </conditionalFormatting>
  <conditionalFormatting sqref="D36">
    <cfRule type="cellIs" dxfId="1372" priority="345" operator="equal">
      <formula>"+"</formula>
    </cfRule>
    <cfRule type="cellIs" dxfId="1371" priority="346" operator="equal">
      <formula>"x"</formula>
    </cfRule>
    <cfRule type="cellIs" dxfId="1370" priority="347" operator="equal">
      <formula>"z"</formula>
    </cfRule>
    <cfRule type="cellIs" dxfId="1369" priority="348" operator="equal">
      <formula>"masquer"</formula>
    </cfRule>
  </conditionalFormatting>
  <conditionalFormatting sqref="D32">
    <cfRule type="cellIs" dxfId="1368" priority="365" operator="equal">
      <formula>"+"</formula>
    </cfRule>
    <cfRule type="cellIs" dxfId="1367" priority="366" operator="equal">
      <formula>"x"</formula>
    </cfRule>
    <cfRule type="cellIs" dxfId="1366" priority="367" operator="equal">
      <formula>"z"</formula>
    </cfRule>
    <cfRule type="cellIs" dxfId="1365" priority="368" operator="equal">
      <formula>"masquer"</formula>
    </cfRule>
  </conditionalFormatting>
  <conditionalFormatting sqref="D32">
    <cfRule type="cellIs" dxfId="1364" priority="361" operator="equal">
      <formula>"+"</formula>
    </cfRule>
    <cfRule type="cellIs" dxfId="1363" priority="362" operator="equal">
      <formula>"x"</formula>
    </cfRule>
    <cfRule type="cellIs" dxfId="1362" priority="363" operator="equal">
      <formula>"z"</formula>
    </cfRule>
    <cfRule type="cellIs" dxfId="1361" priority="364" operator="equal">
      <formula>"masquer"</formula>
    </cfRule>
  </conditionalFormatting>
  <conditionalFormatting sqref="D34">
    <cfRule type="cellIs" dxfId="1360" priority="357" operator="equal">
      <formula>"+"</formula>
    </cfRule>
    <cfRule type="cellIs" dxfId="1359" priority="358" operator="equal">
      <formula>"x"</formula>
    </cfRule>
    <cfRule type="cellIs" dxfId="1358" priority="359" operator="equal">
      <formula>"z"</formula>
    </cfRule>
    <cfRule type="cellIs" dxfId="1357" priority="360" operator="equal">
      <formula>"masquer"</formula>
    </cfRule>
  </conditionalFormatting>
  <conditionalFormatting sqref="D34">
    <cfRule type="cellIs" dxfId="1356" priority="353" operator="equal">
      <formula>"+"</formula>
    </cfRule>
    <cfRule type="cellIs" dxfId="1355" priority="354" operator="equal">
      <formula>"x"</formula>
    </cfRule>
    <cfRule type="cellIs" dxfId="1354" priority="355" operator="equal">
      <formula>"z"</formula>
    </cfRule>
    <cfRule type="cellIs" dxfId="1353" priority="356" operator="equal">
      <formula>"masquer"</formula>
    </cfRule>
  </conditionalFormatting>
  <conditionalFormatting sqref="D36">
    <cfRule type="cellIs" dxfId="1352" priority="349" operator="equal">
      <formula>"+"</formula>
    </cfRule>
    <cfRule type="cellIs" dxfId="1351" priority="350" operator="equal">
      <formula>"x"</formula>
    </cfRule>
    <cfRule type="cellIs" dxfId="1350" priority="351" operator="equal">
      <formula>"z"</formula>
    </cfRule>
    <cfRule type="cellIs" dxfId="1349" priority="352" operator="equal">
      <formula>"masquer"</formula>
    </cfRule>
  </conditionalFormatting>
  <conditionalFormatting sqref="D6">
    <cfRule type="cellIs" dxfId="1348" priority="337" operator="equal">
      <formula>"+"</formula>
    </cfRule>
    <cfRule type="cellIs" dxfId="1347" priority="338" operator="equal">
      <formula>"x"</formula>
    </cfRule>
    <cfRule type="cellIs" dxfId="1346" priority="339" operator="equal">
      <formula>"z"</formula>
    </cfRule>
    <cfRule type="cellIs" dxfId="1345" priority="340" operator="equal">
      <formula>"masquer"</formula>
    </cfRule>
  </conditionalFormatting>
  <conditionalFormatting sqref="C31:D31">
    <cfRule type="cellIs" dxfId="1344" priority="325" operator="equal">
      <formula>"+"</formula>
    </cfRule>
    <cfRule type="cellIs" dxfId="1343" priority="326" operator="equal">
      <formula>"x"</formula>
    </cfRule>
    <cfRule type="cellIs" dxfId="1342" priority="327" operator="equal">
      <formula>"z"</formula>
    </cfRule>
    <cfRule type="cellIs" dxfId="1341" priority="328" operator="equal">
      <formula>"masquer"</formula>
    </cfRule>
  </conditionalFormatting>
  <conditionalFormatting sqref="C7:D17">
    <cfRule type="cellIs" dxfId="1340" priority="321" operator="equal">
      <formula>"+"</formula>
    </cfRule>
    <cfRule type="cellIs" dxfId="1339" priority="322" operator="equal">
      <formula>"x"</formula>
    </cfRule>
    <cfRule type="cellIs" dxfId="1338" priority="323" operator="equal">
      <formula>"z"</formula>
    </cfRule>
    <cfRule type="cellIs" dxfId="1337" priority="324" operator="equal">
      <formula>"masquer"</formula>
    </cfRule>
  </conditionalFormatting>
  <conditionalFormatting sqref="C20:D20">
    <cfRule type="cellIs" dxfId="1336" priority="317" operator="equal">
      <formula>"+"</formula>
    </cfRule>
    <cfRule type="cellIs" dxfId="1335" priority="318" operator="equal">
      <formula>"x"</formula>
    </cfRule>
    <cfRule type="cellIs" dxfId="1334" priority="319" operator="equal">
      <formula>"z"</formula>
    </cfRule>
    <cfRule type="cellIs" dxfId="1333" priority="320" operator="equal">
      <formula>"masquer"</formula>
    </cfRule>
  </conditionalFormatting>
  <conditionalFormatting sqref="C67:D67">
    <cfRule type="cellIs" dxfId="1332" priority="313" operator="equal">
      <formula>"+"</formula>
    </cfRule>
    <cfRule type="cellIs" dxfId="1331" priority="314" operator="equal">
      <formula>"x"</formula>
    </cfRule>
    <cfRule type="cellIs" dxfId="1330" priority="315" operator="equal">
      <formula>"z"</formula>
    </cfRule>
    <cfRule type="cellIs" dxfId="1329" priority="316" operator="equal">
      <formula>"masquer"</formula>
    </cfRule>
  </conditionalFormatting>
  <conditionalFormatting sqref="C69:D69">
    <cfRule type="cellIs" dxfId="1328" priority="309" operator="equal">
      <formula>"+"</formula>
    </cfRule>
    <cfRule type="cellIs" dxfId="1327" priority="310" operator="equal">
      <formula>"x"</formula>
    </cfRule>
    <cfRule type="cellIs" dxfId="1326" priority="311" operator="equal">
      <formula>"z"</formula>
    </cfRule>
    <cfRule type="cellIs" dxfId="1325" priority="312" operator="equal">
      <formula>"masquer"</formula>
    </cfRule>
  </conditionalFormatting>
  <conditionalFormatting sqref="C68:D68">
    <cfRule type="cellIs" dxfId="1324" priority="305" operator="equal">
      <formula>"+"</formula>
    </cfRule>
    <cfRule type="cellIs" dxfId="1323" priority="306" operator="equal">
      <formula>"x"</formula>
    </cfRule>
    <cfRule type="cellIs" dxfId="1322" priority="307" operator="equal">
      <formula>"z"</formula>
    </cfRule>
    <cfRule type="cellIs" dxfId="1321" priority="308" operator="equal">
      <formula>"masquer"</formula>
    </cfRule>
  </conditionalFormatting>
  <conditionalFormatting sqref="C70:D70">
    <cfRule type="cellIs" dxfId="1320" priority="301" operator="equal">
      <formula>"+"</formula>
    </cfRule>
    <cfRule type="cellIs" dxfId="1319" priority="302" operator="equal">
      <formula>"x"</formula>
    </cfRule>
    <cfRule type="cellIs" dxfId="1318" priority="303" operator="equal">
      <formula>"z"</formula>
    </cfRule>
    <cfRule type="cellIs" dxfId="1317" priority="304" operator="equal">
      <formula>"masquer"</formula>
    </cfRule>
  </conditionalFormatting>
  <conditionalFormatting sqref="C80:D80">
    <cfRule type="cellIs" dxfId="1316" priority="297" operator="equal">
      <formula>"+"</formula>
    </cfRule>
    <cfRule type="cellIs" dxfId="1315" priority="298" operator="equal">
      <formula>"x"</formula>
    </cfRule>
    <cfRule type="cellIs" dxfId="1314" priority="299" operator="equal">
      <formula>"z"</formula>
    </cfRule>
    <cfRule type="cellIs" dxfId="1313" priority="300" operator="equal">
      <formula>"masquer"</formula>
    </cfRule>
  </conditionalFormatting>
  <conditionalFormatting sqref="C83:D83">
    <cfRule type="cellIs" dxfId="1312" priority="293" operator="equal">
      <formula>"+"</formula>
    </cfRule>
    <cfRule type="cellIs" dxfId="1311" priority="294" operator="equal">
      <formula>"x"</formula>
    </cfRule>
    <cfRule type="cellIs" dxfId="1310" priority="295" operator="equal">
      <formula>"z"</formula>
    </cfRule>
    <cfRule type="cellIs" dxfId="1309" priority="296" operator="equal">
      <formula>"masquer"</formula>
    </cfRule>
  </conditionalFormatting>
  <conditionalFormatting sqref="C83:D83">
    <cfRule type="cellIs" dxfId="1308" priority="289" operator="equal">
      <formula>"+"</formula>
    </cfRule>
    <cfRule type="cellIs" dxfId="1307" priority="290" operator="equal">
      <formula>"x"</formula>
    </cfRule>
    <cfRule type="cellIs" dxfId="1306" priority="291" operator="equal">
      <formula>"z"</formula>
    </cfRule>
    <cfRule type="cellIs" dxfId="1305" priority="292" operator="equal">
      <formula>"masquer"</formula>
    </cfRule>
  </conditionalFormatting>
  <conditionalFormatting sqref="C83:D83">
    <cfRule type="cellIs" dxfId="1304" priority="285" operator="equal">
      <formula>"+"</formula>
    </cfRule>
    <cfRule type="cellIs" dxfId="1303" priority="286" operator="equal">
      <formula>"x"</formula>
    </cfRule>
    <cfRule type="cellIs" dxfId="1302" priority="287" operator="equal">
      <formula>"z"</formula>
    </cfRule>
    <cfRule type="cellIs" dxfId="1301" priority="288" operator="equal">
      <formula>"masquer"</formula>
    </cfRule>
  </conditionalFormatting>
  <conditionalFormatting sqref="C72:D72">
    <cfRule type="cellIs" dxfId="1300" priority="281" operator="equal">
      <formula>"+"</formula>
    </cfRule>
    <cfRule type="cellIs" dxfId="1299" priority="282" operator="equal">
      <formula>"x"</formula>
    </cfRule>
    <cfRule type="cellIs" dxfId="1298" priority="283" operator="equal">
      <formula>"z"</formula>
    </cfRule>
    <cfRule type="cellIs" dxfId="1297" priority="284" operator="equal">
      <formula>"masquer"</formula>
    </cfRule>
  </conditionalFormatting>
  <conditionalFormatting sqref="C74:D74">
    <cfRule type="cellIs" dxfId="1296" priority="277" operator="equal">
      <formula>"+"</formula>
    </cfRule>
    <cfRule type="cellIs" dxfId="1295" priority="278" operator="equal">
      <formula>"x"</formula>
    </cfRule>
    <cfRule type="cellIs" dxfId="1294" priority="279" operator="equal">
      <formula>"z"</formula>
    </cfRule>
    <cfRule type="cellIs" dxfId="1293" priority="280" operator="equal">
      <formula>"masquer"</formula>
    </cfRule>
  </conditionalFormatting>
  <conditionalFormatting sqref="C76:D76">
    <cfRule type="cellIs" dxfId="1292" priority="273" operator="equal">
      <formula>"+"</formula>
    </cfRule>
    <cfRule type="cellIs" dxfId="1291" priority="274" operator="equal">
      <formula>"x"</formula>
    </cfRule>
    <cfRule type="cellIs" dxfId="1290" priority="275" operator="equal">
      <formula>"z"</formula>
    </cfRule>
    <cfRule type="cellIs" dxfId="1289" priority="276" operator="equal">
      <formula>"masquer"</formula>
    </cfRule>
  </conditionalFormatting>
  <conditionalFormatting sqref="C81:D81">
    <cfRule type="cellIs" dxfId="1288" priority="269" operator="equal">
      <formula>"+"</formula>
    </cfRule>
    <cfRule type="cellIs" dxfId="1287" priority="270" operator="equal">
      <formula>"x"</formula>
    </cfRule>
    <cfRule type="cellIs" dxfId="1286" priority="271" operator="equal">
      <formula>"z"</formula>
    </cfRule>
    <cfRule type="cellIs" dxfId="1285" priority="272" operator="equal">
      <formula>"masquer"</formula>
    </cfRule>
  </conditionalFormatting>
  <conditionalFormatting sqref="C3">
    <cfRule type="cellIs" dxfId="1284" priority="253" operator="equal">
      <formula>"+"</formula>
    </cfRule>
    <cfRule type="cellIs" dxfId="1283" priority="254" operator="equal">
      <formula>"x"</formula>
    </cfRule>
    <cfRule type="cellIs" dxfId="1282" priority="255" operator="equal">
      <formula>"z"</formula>
    </cfRule>
    <cfRule type="cellIs" dxfId="1281" priority="256" operator="equal">
      <formula>"masquer"</formula>
    </cfRule>
  </conditionalFormatting>
  <conditionalFormatting sqref="D3">
    <cfRule type="cellIs" dxfId="1280" priority="249" operator="equal">
      <formula>"+"</formula>
    </cfRule>
    <cfRule type="cellIs" dxfId="1279" priority="250" operator="equal">
      <formula>"x"</formula>
    </cfRule>
    <cfRule type="cellIs" dxfId="1278" priority="251" operator="equal">
      <formula>"z"</formula>
    </cfRule>
    <cfRule type="cellIs" dxfId="1277" priority="252" operator="equal">
      <formula>"masquer"</formula>
    </cfRule>
  </conditionalFormatting>
  <conditionalFormatting sqref="C33:D33">
    <cfRule type="cellIs" dxfId="1276" priority="245" operator="equal">
      <formula>"+"</formula>
    </cfRule>
    <cfRule type="cellIs" dxfId="1275" priority="246" operator="equal">
      <formula>"x"</formula>
    </cfRule>
    <cfRule type="cellIs" dxfId="1274" priority="247" operator="equal">
      <formula>"z"</formula>
    </cfRule>
    <cfRule type="cellIs" dxfId="1273" priority="248" operator="equal">
      <formula>"masquer"</formula>
    </cfRule>
  </conditionalFormatting>
  <conditionalFormatting sqref="C35:D35">
    <cfRule type="cellIs" dxfId="1272" priority="241" operator="equal">
      <formula>"+"</formula>
    </cfRule>
    <cfRule type="cellIs" dxfId="1271" priority="242" operator="equal">
      <formula>"x"</formula>
    </cfRule>
    <cfRule type="cellIs" dxfId="1270" priority="243" operator="equal">
      <formula>"z"</formula>
    </cfRule>
    <cfRule type="cellIs" dxfId="1269" priority="244" operator="equal">
      <formula>"masquer"</formula>
    </cfRule>
  </conditionalFormatting>
  <conditionalFormatting sqref="C37">
    <cfRule type="cellIs" dxfId="1268" priority="237" operator="equal">
      <formula>"+"</formula>
    </cfRule>
    <cfRule type="cellIs" dxfId="1267" priority="238" operator="equal">
      <formula>"x"</formula>
    </cfRule>
    <cfRule type="cellIs" dxfId="1266" priority="239" operator="equal">
      <formula>"z"</formula>
    </cfRule>
    <cfRule type="cellIs" dxfId="1265" priority="240" operator="equal">
      <formula>"masquer"</formula>
    </cfRule>
  </conditionalFormatting>
  <conditionalFormatting sqref="D37">
    <cfRule type="cellIs" dxfId="1264" priority="233" operator="equal">
      <formula>"+"</formula>
    </cfRule>
    <cfRule type="cellIs" dxfId="1263" priority="234" operator="equal">
      <formula>"x"</formula>
    </cfRule>
    <cfRule type="cellIs" dxfId="1262" priority="235" operator="equal">
      <formula>"z"</formula>
    </cfRule>
    <cfRule type="cellIs" dxfId="1261" priority="236" operator="equal">
      <formula>"masquer"</formula>
    </cfRule>
  </conditionalFormatting>
  <conditionalFormatting sqref="C38:D40">
    <cfRule type="cellIs" dxfId="1260" priority="229" operator="equal">
      <formula>"+"</formula>
    </cfRule>
    <cfRule type="cellIs" dxfId="1259" priority="230" operator="equal">
      <formula>"x"</formula>
    </cfRule>
    <cfRule type="cellIs" dxfId="1258" priority="231" operator="equal">
      <formula>"z"</formula>
    </cfRule>
    <cfRule type="cellIs" dxfId="1257" priority="232" operator="equal">
      <formula>"masquer"</formula>
    </cfRule>
  </conditionalFormatting>
  <conditionalFormatting sqref="C41">
    <cfRule type="cellIs" dxfId="1256" priority="225" operator="equal">
      <formula>"+"</formula>
    </cfRule>
    <cfRule type="cellIs" dxfId="1255" priority="226" operator="equal">
      <formula>"x"</formula>
    </cfRule>
    <cfRule type="cellIs" dxfId="1254" priority="227" operator="equal">
      <formula>"z"</formula>
    </cfRule>
    <cfRule type="cellIs" dxfId="1253" priority="228" operator="equal">
      <formula>"masquer"</formula>
    </cfRule>
  </conditionalFormatting>
  <conditionalFormatting sqref="D41">
    <cfRule type="cellIs" dxfId="1252" priority="221" operator="equal">
      <formula>"+"</formula>
    </cfRule>
    <cfRule type="cellIs" dxfId="1251" priority="222" operator="equal">
      <formula>"x"</formula>
    </cfRule>
    <cfRule type="cellIs" dxfId="1250" priority="223" operator="equal">
      <formula>"z"</formula>
    </cfRule>
    <cfRule type="cellIs" dxfId="1249" priority="224" operator="equal">
      <formula>"masquer"</formula>
    </cfRule>
  </conditionalFormatting>
  <conditionalFormatting sqref="C42:D52">
    <cfRule type="cellIs" dxfId="1248" priority="217" operator="equal">
      <formula>"+"</formula>
    </cfRule>
    <cfRule type="cellIs" dxfId="1247" priority="218" operator="equal">
      <formula>"x"</formula>
    </cfRule>
    <cfRule type="cellIs" dxfId="1246" priority="219" operator="equal">
      <formula>"z"</formula>
    </cfRule>
    <cfRule type="cellIs" dxfId="1245" priority="220" operator="equal">
      <formula>"masquer"</formula>
    </cfRule>
  </conditionalFormatting>
  <conditionalFormatting sqref="C82">
    <cfRule type="cellIs" dxfId="1244" priority="209" operator="equal">
      <formula>"+"</formula>
    </cfRule>
    <cfRule type="cellIs" dxfId="1243" priority="210" operator="equal">
      <formula>"x"</formula>
    </cfRule>
    <cfRule type="cellIs" dxfId="1242" priority="211" operator="equal">
      <formula>"z"</formula>
    </cfRule>
    <cfRule type="cellIs" dxfId="1241" priority="212" operator="equal">
      <formula>"masquer"</formula>
    </cfRule>
  </conditionalFormatting>
  <conditionalFormatting sqref="C82">
    <cfRule type="cellIs" dxfId="1240" priority="213" operator="equal">
      <formula>"+"</formula>
    </cfRule>
    <cfRule type="cellIs" dxfId="1239" priority="214" operator="equal">
      <formula>"x"</formula>
    </cfRule>
    <cfRule type="cellIs" dxfId="1238" priority="215" operator="equal">
      <formula>"z"</formula>
    </cfRule>
    <cfRule type="cellIs" dxfId="1237" priority="216" operator="equal">
      <formula>"masquer"</formula>
    </cfRule>
  </conditionalFormatting>
  <conditionalFormatting sqref="D82">
    <cfRule type="cellIs" dxfId="1236" priority="201" operator="equal">
      <formula>"+"</formula>
    </cfRule>
    <cfRule type="cellIs" dxfId="1235" priority="202" operator="equal">
      <formula>"x"</formula>
    </cfRule>
    <cfRule type="cellIs" dxfId="1234" priority="203" operator="equal">
      <formula>"z"</formula>
    </cfRule>
    <cfRule type="cellIs" dxfId="1233" priority="204" operator="equal">
      <formula>"masquer"</formula>
    </cfRule>
  </conditionalFormatting>
  <conditionalFormatting sqref="D82">
    <cfRule type="cellIs" dxfId="1232" priority="205" operator="equal">
      <formula>"+"</formula>
    </cfRule>
    <cfRule type="cellIs" dxfId="1231" priority="206" operator="equal">
      <formula>"x"</formula>
    </cfRule>
    <cfRule type="cellIs" dxfId="1230" priority="207" operator="equal">
      <formula>"z"</formula>
    </cfRule>
    <cfRule type="cellIs" dxfId="1229" priority="208" operator="equal">
      <formula>"masquer"</formula>
    </cfRule>
  </conditionalFormatting>
  <conditionalFormatting sqref="C86:C92">
    <cfRule type="cellIs" dxfId="1228" priority="177" operator="equal">
      <formula>"+"</formula>
    </cfRule>
    <cfRule type="cellIs" dxfId="1227" priority="178" operator="equal">
      <formula>"x"</formula>
    </cfRule>
    <cfRule type="cellIs" dxfId="1226" priority="179" operator="equal">
      <formula>"z"</formula>
    </cfRule>
    <cfRule type="cellIs" dxfId="1225" priority="180" operator="equal">
      <formula>"masquer"</formula>
    </cfRule>
  </conditionalFormatting>
  <conditionalFormatting sqref="C86:C92">
    <cfRule type="cellIs" dxfId="1224" priority="181" operator="equal">
      <formula>"+"</formula>
    </cfRule>
    <cfRule type="cellIs" dxfId="1223" priority="182" operator="equal">
      <formula>"x"</formula>
    </cfRule>
    <cfRule type="cellIs" dxfId="1222" priority="183" operator="equal">
      <formula>"z"</formula>
    </cfRule>
    <cfRule type="cellIs" dxfId="1221" priority="184" operator="equal">
      <formula>"masquer"</formula>
    </cfRule>
  </conditionalFormatting>
  <conditionalFormatting sqref="D86:D92">
    <cfRule type="cellIs" dxfId="1220" priority="161" operator="equal">
      <formula>"+"</formula>
    </cfRule>
    <cfRule type="cellIs" dxfId="1219" priority="162" operator="equal">
      <formula>"x"</formula>
    </cfRule>
    <cfRule type="cellIs" dxfId="1218" priority="163" operator="equal">
      <formula>"z"</formula>
    </cfRule>
    <cfRule type="cellIs" dxfId="1217" priority="164" operator="equal">
      <formula>"masquer"</formula>
    </cfRule>
  </conditionalFormatting>
  <conditionalFormatting sqref="D86:D92">
    <cfRule type="cellIs" dxfId="1216" priority="165" operator="equal">
      <formula>"+"</formula>
    </cfRule>
    <cfRule type="cellIs" dxfId="1215" priority="166" operator="equal">
      <formula>"x"</formula>
    </cfRule>
    <cfRule type="cellIs" dxfId="1214" priority="167" operator="equal">
      <formula>"z"</formula>
    </cfRule>
    <cfRule type="cellIs" dxfId="1213" priority="168" operator="equal">
      <formula>"masquer"</formula>
    </cfRule>
  </conditionalFormatting>
  <conditionalFormatting sqref="C85:D85">
    <cfRule type="cellIs" dxfId="1212" priority="157" operator="equal">
      <formula>"+"</formula>
    </cfRule>
    <cfRule type="cellIs" dxfId="1211" priority="158" operator="equal">
      <formula>"x"</formula>
    </cfRule>
    <cfRule type="cellIs" dxfId="1210" priority="159" operator="equal">
      <formula>"z"</formula>
    </cfRule>
    <cfRule type="cellIs" dxfId="1209" priority="160" operator="equal">
      <formula>"masquer"</formula>
    </cfRule>
  </conditionalFormatting>
  <conditionalFormatting sqref="C85:D85">
    <cfRule type="cellIs" dxfId="1208" priority="153" operator="equal">
      <formula>"+"</formula>
    </cfRule>
    <cfRule type="cellIs" dxfId="1207" priority="154" operator="equal">
      <formula>"x"</formula>
    </cfRule>
    <cfRule type="cellIs" dxfId="1206" priority="155" operator="equal">
      <formula>"z"</formula>
    </cfRule>
    <cfRule type="cellIs" dxfId="1205" priority="156" operator="equal">
      <formula>"masquer"</formula>
    </cfRule>
  </conditionalFormatting>
  <conditionalFormatting sqref="C73">
    <cfRule type="cellIs" dxfId="1204" priority="145" operator="equal">
      <formula>"+"</formula>
    </cfRule>
    <cfRule type="cellIs" dxfId="1203" priority="146" operator="equal">
      <formula>"x"</formula>
    </cfRule>
    <cfRule type="cellIs" dxfId="1202" priority="147" operator="equal">
      <formula>"z"</formula>
    </cfRule>
    <cfRule type="cellIs" dxfId="1201" priority="148" operator="equal">
      <formula>"masquer"</formula>
    </cfRule>
  </conditionalFormatting>
  <conditionalFormatting sqref="C73">
    <cfRule type="cellIs" dxfId="1200" priority="149" operator="equal">
      <formula>"+"</formula>
    </cfRule>
    <cfRule type="cellIs" dxfId="1199" priority="150" operator="equal">
      <formula>"x"</formula>
    </cfRule>
    <cfRule type="cellIs" dxfId="1198" priority="151" operator="equal">
      <formula>"z"</formula>
    </cfRule>
    <cfRule type="cellIs" dxfId="1197" priority="152" operator="equal">
      <formula>"masquer"</formula>
    </cfRule>
  </conditionalFormatting>
  <conditionalFormatting sqref="D73">
    <cfRule type="cellIs" dxfId="1196" priority="137" operator="equal">
      <formula>"+"</formula>
    </cfRule>
    <cfRule type="cellIs" dxfId="1195" priority="138" operator="equal">
      <formula>"x"</formula>
    </cfRule>
    <cfRule type="cellIs" dxfId="1194" priority="139" operator="equal">
      <formula>"z"</formula>
    </cfRule>
    <cfRule type="cellIs" dxfId="1193" priority="140" operator="equal">
      <formula>"masquer"</formula>
    </cfRule>
  </conditionalFormatting>
  <conditionalFormatting sqref="D73">
    <cfRule type="cellIs" dxfId="1192" priority="141" operator="equal">
      <formula>"+"</formula>
    </cfRule>
    <cfRule type="cellIs" dxfId="1191" priority="142" operator="equal">
      <formula>"x"</formula>
    </cfRule>
    <cfRule type="cellIs" dxfId="1190" priority="143" operator="equal">
      <formula>"z"</formula>
    </cfRule>
    <cfRule type="cellIs" dxfId="1189" priority="144" operator="equal">
      <formula>"masquer"</formula>
    </cfRule>
  </conditionalFormatting>
  <conditionalFormatting sqref="C75">
    <cfRule type="cellIs" dxfId="1188" priority="129" operator="equal">
      <formula>"+"</formula>
    </cfRule>
    <cfRule type="cellIs" dxfId="1187" priority="130" operator="equal">
      <formula>"x"</formula>
    </cfRule>
    <cfRule type="cellIs" dxfId="1186" priority="131" operator="equal">
      <formula>"z"</formula>
    </cfRule>
    <cfRule type="cellIs" dxfId="1185" priority="132" operator="equal">
      <formula>"masquer"</formula>
    </cfRule>
  </conditionalFormatting>
  <conditionalFormatting sqref="C75">
    <cfRule type="cellIs" dxfId="1184" priority="133" operator="equal">
      <formula>"+"</formula>
    </cfRule>
    <cfRule type="cellIs" dxfId="1183" priority="134" operator="equal">
      <formula>"x"</formula>
    </cfRule>
    <cfRule type="cellIs" dxfId="1182" priority="135" operator="equal">
      <formula>"z"</formula>
    </cfRule>
    <cfRule type="cellIs" dxfId="1181" priority="136" operator="equal">
      <formula>"masquer"</formula>
    </cfRule>
  </conditionalFormatting>
  <conditionalFormatting sqref="D75">
    <cfRule type="cellIs" dxfId="1180" priority="121" operator="equal">
      <formula>"+"</formula>
    </cfRule>
    <cfRule type="cellIs" dxfId="1179" priority="122" operator="equal">
      <formula>"x"</formula>
    </cfRule>
    <cfRule type="cellIs" dxfId="1178" priority="123" operator="equal">
      <formula>"z"</formula>
    </cfRule>
    <cfRule type="cellIs" dxfId="1177" priority="124" operator="equal">
      <formula>"masquer"</formula>
    </cfRule>
  </conditionalFormatting>
  <conditionalFormatting sqref="D75">
    <cfRule type="cellIs" dxfId="1176" priority="125" operator="equal">
      <formula>"+"</formula>
    </cfRule>
    <cfRule type="cellIs" dxfId="1175" priority="126" operator="equal">
      <formula>"x"</formula>
    </cfRule>
    <cfRule type="cellIs" dxfId="1174" priority="127" operator="equal">
      <formula>"z"</formula>
    </cfRule>
    <cfRule type="cellIs" dxfId="1173" priority="128" operator="equal">
      <formula>"masquer"</formula>
    </cfRule>
  </conditionalFormatting>
  <conditionalFormatting sqref="C78:C79">
    <cfRule type="cellIs" dxfId="1172" priority="113" operator="equal">
      <formula>"+"</formula>
    </cfRule>
    <cfRule type="cellIs" dxfId="1171" priority="114" operator="equal">
      <formula>"x"</formula>
    </cfRule>
    <cfRule type="cellIs" dxfId="1170" priority="115" operator="equal">
      <formula>"z"</formula>
    </cfRule>
    <cfRule type="cellIs" dxfId="1169" priority="116" operator="equal">
      <formula>"masquer"</formula>
    </cfRule>
  </conditionalFormatting>
  <conditionalFormatting sqref="C78:C79">
    <cfRule type="cellIs" dxfId="1168" priority="117" operator="equal">
      <formula>"+"</formula>
    </cfRule>
    <cfRule type="cellIs" dxfId="1167" priority="118" operator="equal">
      <formula>"x"</formula>
    </cfRule>
    <cfRule type="cellIs" dxfId="1166" priority="119" operator="equal">
      <formula>"z"</formula>
    </cfRule>
    <cfRule type="cellIs" dxfId="1165" priority="120" operator="equal">
      <formula>"masquer"</formula>
    </cfRule>
  </conditionalFormatting>
  <conditionalFormatting sqref="D78:D79">
    <cfRule type="cellIs" dxfId="1164" priority="105" operator="equal">
      <formula>"+"</formula>
    </cfRule>
    <cfRule type="cellIs" dxfId="1163" priority="106" operator="equal">
      <formula>"x"</formula>
    </cfRule>
    <cfRule type="cellIs" dxfId="1162" priority="107" operator="equal">
      <formula>"z"</formula>
    </cfRule>
    <cfRule type="cellIs" dxfId="1161" priority="108" operator="equal">
      <formula>"masquer"</formula>
    </cfRule>
  </conditionalFormatting>
  <conditionalFormatting sqref="D78:D79">
    <cfRule type="cellIs" dxfId="1160" priority="109" operator="equal">
      <formula>"+"</formula>
    </cfRule>
    <cfRule type="cellIs" dxfId="1159" priority="110" operator="equal">
      <formula>"x"</formula>
    </cfRule>
    <cfRule type="cellIs" dxfId="1158" priority="111" operator="equal">
      <formula>"z"</formula>
    </cfRule>
    <cfRule type="cellIs" dxfId="1157" priority="112" operator="equal">
      <formula>"masquer"</formula>
    </cfRule>
  </conditionalFormatting>
  <conditionalFormatting sqref="C77">
    <cfRule type="cellIs" dxfId="1156" priority="97" operator="equal">
      <formula>"+"</formula>
    </cfRule>
    <cfRule type="cellIs" dxfId="1155" priority="98" operator="equal">
      <formula>"x"</formula>
    </cfRule>
    <cfRule type="cellIs" dxfId="1154" priority="99" operator="equal">
      <formula>"z"</formula>
    </cfRule>
    <cfRule type="cellIs" dxfId="1153" priority="100" operator="equal">
      <formula>"masquer"</formula>
    </cfRule>
  </conditionalFormatting>
  <conditionalFormatting sqref="C77">
    <cfRule type="cellIs" dxfId="1152" priority="101" operator="equal">
      <formula>"+"</formula>
    </cfRule>
    <cfRule type="cellIs" dxfId="1151" priority="102" operator="equal">
      <formula>"x"</formula>
    </cfRule>
    <cfRule type="cellIs" dxfId="1150" priority="103" operator="equal">
      <formula>"z"</formula>
    </cfRule>
    <cfRule type="cellIs" dxfId="1149" priority="104" operator="equal">
      <formula>"masquer"</formula>
    </cfRule>
  </conditionalFormatting>
  <conditionalFormatting sqref="D77">
    <cfRule type="cellIs" dxfId="1148" priority="89" operator="equal">
      <formula>"+"</formula>
    </cfRule>
    <cfRule type="cellIs" dxfId="1147" priority="90" operator="equal">
      <formula>"x"</formula>
    </cfRule>
    <cfRule type="cellIs" dxfId="1146" priority="91" operator="equal">
      <formula>"z"</formula>
    </cfRule>
    <cfRule type="cellIs" dxfId="1145" priority="92" operator="equal">
      <formula>"masquer"</formula>
    </cfRule>
  </conditionalFormatting>
  <conditionalFormatting sqref="D77">
    <cfRule type="cellIs" dxfId="1144" priority="93" operator="equal">
      <formula>"+"</formula>
    </cfRule>
    <cfRule type="cellIs" dxfId="1143" priority="94" operator="equal">
      <formula>"x"</formula>
    </cfRule>
    <cfRule type="cellIs" dxfId="1142" priority="95" operator="equal">
      <formula>"z"</formula>
    </cfRule>
    <cfRule type="cellIs" dxfId="1141" priority="96" operator="equal">
      <formula>"masquer"</formula>
    </cfRule>
  </conditionalFormatting>
  <conditionalFormatting sqref="C2:D2">
    <cfRule type="cellIs" dxfId="1140" priority="86" operator="equal">
      <formula>"x"</formula>
    </cfRule>
    <cfRule type="cellIs" dxfId="1139" priority="87" operator="equal">
      <formula>"z"</formula>
    </cfRule>
    <cfRule type="cellIs" dxfId="1138" priority="88" operator="equal">
      <formula>"masquer"</formula>
    </cfRule>
  </conditionalFormatting>
  <conditionalFormatting sqref="C71">
    <cfRule type="cellIs" dxfId="1137" priority="82" operator="equal">
      <formula>"+"</formula>
    </cfRule>
    <cfRule type="cellIs" dxfId="1136" priority="83" operator="equal">
      <formula>"x"</formula>
    </cfRule>
    <cfRule type="cellIs" dxfId="1135" priority="84" operator="equal">
      <formula>"z"</formula>
    </cfRule>
    <cfRule type="cellIs" dxfId="1134" priority="85" operator="equal">
      <formula>"masquer"</formula>
    </cfRule>
  </conditionalFormatting>
  <conditionalFormatting sqref="D71">
    <cfRule type="cellIs" dxfId="1133" priority="74" operator="equal">
      <formula>"+"</formula>
    </cfRule>
    <cfRule type="cellIs" dxfId="1132" priority="75" operator="equal">
      <formula>"x"</formula>
    </cfRule>
    <cfRule type="cellIs" dxfId="1131" priority="76" operator="equal">
      <formula>"z"</formula>
    </cfRule>
    <cfRule type="cellIs" dxfId="1130" priority="77" operator="equal">
      <formula>"masquer"</formula>
    </cfRule>
  </conditionalFormatting>
  <conditionalFormatting sqref="C93:D104">
    <cfRule type="cellIs" dxfId="1129" priority="2" operator="equal">
      <formula>"+"</formula>
    </cfRule>
    <cfRule type="cellIs" dxfId="1128" priority="3" operator="equal">
      <formula>"x"</formula>
    </cfRule>
    <cfRule type="cellIs" dxfId="1127" priority="4" operator="equal">
      <formula>"z"</formula>
    </cfRule>
    <cfRule type="cellIs" dxfId="1126" priority="5" operator="equal">
      <formula>"masquer"</formula>
    </cfRule>
  </conditionalFormatting>
  <conditionalFormatting sqref="C93:D104">
    <cfRule type="containsText" dxfId="1125" priority="1" operator="containsText" text="toujours cacher">
      <formula>NOT(ISERROR(SEARCH("toujours cacher",C93)))</formula>
    </cfRule>
  </conditionalFormatting>
  <dataValidations count="1">
    <dataValidation type="list" allowBlank="1" showInputMessage="1" showErrorMessage="1" sqref="A3:A104" xr:uid="{00000000-0002-0000-0400-000002000000}">
      <formula1>ABREVIATION</formula1>
    </dataValidation>
  </dataValidations>
  <pageMargins left="0.11811023622047245" right="0.11811023622047245" top="0.59055118110236227" bottom="0.19685039370078741" header="0.19685039370078741" footer="0.31496062992125984"/>
  <pageSetup paperSize="9" scale="20" fitToHeight="0" orientation="portrait" horizontalDpi="4294967293" r:id="rId1"/>
  <headerFooter>
    <oddHeader>&amp;R&amp;8Page &amp;P/&amp;N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9">
    <tabColor theme="8" tint="0.59999389629810485"/>
    <pageSetUpPr fitToPage="1"/>
  </sheetPr>
  <dimension ref="A1:AV200"/>
  <sheetViews>
    <sheetView showGridLines="0" zoomScale="110" zoomScaleNormal="110" zoomScaleSheetLayoutView="100" workbookViewId="0">
      <pane ySplit="2" topLeftCell="A84" activePane="bottomLeft" state="frozen"/>
      <selection activeCell="O22" sqref="O22"/>
      <selection pane="bottomLeft" activeCell="E90" sqref="E90"/>
    </sheetView>
  </sheetViews>
  <sheetFormatPr baseColWidth="10" defaultColWidth="11.42578125" defaultRowHeight="12.75"/>
  <cols>
    <col min="1" max="1" width="5.28515625" style="268" hidden="1" customWidth="1"/>
    <col min="2" max="2" width="5.140625" style="197" hidden="1" customWidth="1"/>
    <col min="3" max="3" width="15.5703125" style="201" hidden="1" customWidth="1"/>
    <col min="4" max="4" width="17.85546875" style="201" hidden="1" customWidth="1"/>
    <col min="5" max="5" width="155.7109375" style="187" bestFit="1" customWidth="1"/>
    <col min="6" max="6" width="152.7109375" style="187" hidden="1" customWidth="1"/>
    <col min="7" max="7" width="36.28515625" style="235" hidden="1" customWidth="1"/>
    <col min="8" max="8" width="7.28515625" style="508" hidden="1" customWidth="1"/>
    <col min="9" max="9" width="81.85546875" style="235" hidden="1" customWidth="1"/>
    <col min="10" max="10" width="15.7109375" style="235" hidden="1" customWidth="1"/>
    <col min="11" max="11" width="11.5703125" style="202" bestFit="1" customWidth="1"/>
    <col min="12" max="12" width="11.5703125" style="203" bestFit="1" customWidth="1"/>
    <col min="13" max="13" width="9.5703125" style="202" bestFit="1" customWidth="1"/>
    <col min="14" max="14" width="9.5703125" style="203" bestFit="1" customWidth="1"/>
    <col min="15" max="15" width="11.5703125" style="202" bestFit="1" customWidth="1"/>
    <col min="16" max="16" width="11.5703125" style="203" bestFit="1" customWidth="1"/>
    <col min="17" max="17" width="9.5703125" style="202" bestFit="1" customWidth="1"/>
    <col min="18" max="18" width="9.5703125" style="203" bestFit="1" customWidth="1"/>
    <col min="19" max="19" width="9.5703125" style="235" bestFit="1" customWidth="1"/>
    <col min="20" max="20" width="9.5703125" style="203" bestFit="1" customWidth="1"/>
    <col min="21" max="21" width="9.5703125" style="236" bestFit="1" customWidth="1"/>
    <col min="22" max="22" width="9.5703125" style="203" bestFit="1" customWidth="1"/>
    <col min="23" max="23" width="7.7109375" style="236" customWidth="1"/>
    <col min="24" max="48" width="11.42578125" style="236"/>
    <col min="49" max="16384" width="11.42578125" style="235"/>
  </cols>
  <sheetData>
    <row r="1" spans="1:48" s="187" customFormat="1" ht="25.5">
      <c r="A1" s="543"/>
      <c r="B1" s="516"/>
      <c r="C1" s="508"/>
      <c r="D1" s="508"/>
      <c r="E1" s="575" t="s">
        <v>3972</v>
      </c>
      <c r="F1" s="517" t="s">
        <v>3971</v>
      </c>
      <c r="G1" s="517" t="s">
        <v>0</v>
      </c>
      <c r="H1" s="508"/>
      <c r="I1" s="517"/>
      <c r="J1" s="517" t="s">
        <v>1</v>
      </c>
      <c r="K1" s="518" t="s">
        <v>3223</v>
      </c>
      <c r="L1" s="508" t="s">
        <v>3224</v>
      </c>
      <c r="M1" s="518">
        <v>2014</v>
      </c>
      <c r="N1" s="508">
        <v>2015</v>
      </c>
      <c r="O1" s="518" t="s">
        <v>3225</v>
      </c>
      <c r="P1" s="508" t="s">
        <v>3226</v>
      </c>
      <c r="Q1" s="518">
        <v>2017</v>
      </c>
      <c r="R1" s="508">
        <v>2018</v>
      </c>
      <c r="S1" s="518">
        <v>2019</v>
      </c>
      <c r="T1" s="508">
        <v>2020</v>
      </c>
      <c r="U1" s="518">
        <v>2022</v>
      </c>
      <c r="V1" s="508">
        <v>2023</v>
      </c>
      <c r="W1" s="518">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row>
    <row r="2" spans="1:48" ht="22.5">
      <c r="A2" s="519" t="s">
        <v>3276</v>
      </c>
      <c r="B2" s="520" t="s">
        <v>249</v>
      </c>
      <c r="C2" s="521" t="s">
        <v>697</v>
      </c>
      <c r="D2" s="521" t="s">
        <v>696</v>
      </c>
      <c r="E2" s="168" t="s">
        <v>4546</v>
      </c>
      <c r="F2" s="168" t="s">
        <v>4146</v>
      </c>
      <c r="G2" s="39" t="s">
        <v>415</v>
      </c>
      <c r="H2" s="506" t="s">
        <v>416</v>
      </c>
      <c r="I2" s="39" t="s">
        <v>417</v>
      </c>
      <c r="J2" s="39"/>
      <c r="K2" s="522" t="s">
        <v>2</v>
      </c>
      <c r="L2" s="523" t="s">
        <v>3</v>
      </c>
      <c r="M2" s="522" t="s">
        <v>4</v>
      </c>
      <c r="N2" s="523" t="s">
        <v>5</v>
      </c>
      <c r="O2" s="522" t="s">
        <v>661</v>
      </c>
      <c r="P2" s="523" t="s">
        <v>662</v>
      </c>
      <c r="Q2" s="522" t="s">
        <v>465</v>
      </c>
      <c r="R2" s="523" t="s">
        <v>466</v>
      </c>
      <c r="S2" s="522" t="s">
        <v>734</v>
      </c>
      <c r="T2" s="523" t="s">
        <v>2628</v>
      </c>
      <c r="U2" s="522" t="s">
        <v>3985</v>
      </c>
      <c r="V2" s="523" t="s">
        <v>4337</v>
      </c>
      <c r="W2" s="522" t="s">
        <v>4592</v>
      </c>
    </row>
    <row r="3" spans="1:48">
      <c r="A3" s="524" t="s">
        <v>1507</v>
      </c>
      <c r="B3" s="525" t="str">
        <f>IF(ISERROR(VLOOKUP(A3,TABLES!$A$2:$B$10,2,0)),"",VLOOKUP(A3,TABLES!$A$2:$B$10,2,0))</f>
        <v>▐</v>
      </c>
      <c r="C3" s="526" t="str">
        <f>IF(COUNTIF(C5:C6,"x"),"z","")</f>
        <v/>
      </c>
      <c r="D3" s="526" t="str">
        <f>IF(COUNTIF(D5:D6,"x"),"z","")</f>
        <v/>
      </c>
      <c r="E3" s="527" t="s">
        <v>1759</v>
      </c>
      <c r="F3" s="528" t="s">
        <v>3023</v>
      </c>
      <c r="G3" s="529"/>
      <c r="H3" s="529"/>
      <c r="I3" s="529" t="str">
        <f>IF(G3&lt;&gt;"",IF(H3&lt;&gt;"",G3&amp;" ; "&amp;IFERROR(IF(SEARCH(" ; ",G3)&gt;0,SUBSTITUTE(G3," ; ","_N ; ")&amp;"_N"),IFERROR(IF(SEARCH(" ;",G3)&gt;0,SUBSTITUTE(G3," ;","_N  ; ")&amp;"_N"),IFERROR(IF(SEARCH(";",G3)&gt;0,SUBSTITUTE(G3,";","_N  ; ")&amp;"_N"),G3&amp;"_N"))),G3),"")</f>
        <v/>
      </c>
      <c r="J3" s="530"/>
      <c r="K3" s="522"/>
      <c r="L3" s="523"/>
      <c r="M3" s="522"/>
      <c r="N3" s="523"/>
      <c r="O3" s="522"/>
      <c r="P3" s="523"/>
      <c r="Q3" s="522"/>
      <c r="R3" s="523"/>
      <c r="S3" s="522" t="s">
        <v>222</v>
      </c>
      <c r="T3" s="523"/>
      <c r="U3" s="522"/>
      <c r="V3" s="523"/>
      <c r="W3" s="522"/>
    </row>
    <row r="4" spans="1:48" ht="22.5">
      <c r="A4" s="524"/>
      <c r="B4" s="525"/>
      <c r="C4" s="526"/>
      <c r="D4" s="526"/>
      <c r="E4" s="555" t="s">
        <v>4814</v>
      </c>
      <c r="F4" s="90" t="s">
        <v>3316</v>
      </c>
      <c r="G4" s="529"/>
      <c r="H4" s="529"/>
      <c r="I4" s="529"/>
      <c r="J4" s="530"/>
      <c r="K4" s="522"/>
      <c r="L4" s="523"/>
      <c r="M4" s="522"/>
      <c r="N4" s="523"/>
      <c r="O4" s="522"/>
      <c r="P4" s="523"/>
      <c r="Q4" s="522"/>
      <c r="R4" s="523"/>
      <c r="S4" s="522"/>
      <c r="T4" s="523"/>
      <c r="U4" s="522"/>
      <c r="V4" s="523"/>
      <c r="W4" s="522"/>
    </row>
    <row r="5" spans="1:48" ht="123.75">
      <c r="A5" s="524" t="s">
        <v>1505</v>
      </c>
      <c r="B5" s="525" t="str">
        <f>IF(ISERROR(VLOOKUP(A5,TABLES!$A$2:$B$10,2,0)),"",VLOOKUP(A5,TABLES!$A$2:$B$10,2,0))</f>
        <v>■</v>
      </c>
      <c r="C5" s="582"/>
      <c r="D5" s="582"/>
      <c r="E5" s="165" t="s">
        <v>4913</v>
      </c>
      <c r="F5" s="270" t="s">
        <v>4914</v>
      </c>
      <c r="G5" s="251" t="s">
        <v>841</v>
      </c>
      <c r="H5" s="252" t="s">
        <v>222</v>
      </c>
      <c r="I5" s="251" t="s">
        <v>4930</v>
      </c>
      <c r="J5" s="219" t="s">
        <v>3048</v>
      </c>
      <c r="K5" s="532"/>
      <c r="L5" s="533"/>
      <c r="M5" s="532"/>
      <c r="N5" s="533"/>
      <c r="O5" s="532"/>
      <c r="P5" s="533"/>
      <c r="Q5" s="532"/>
      <c r="R5" s="533"/>
      <c r="S5" s="532">
        <v>35</v>
      </c>
      <c r="T5" s="533"/>
      <c r="U5" s="532"/>
      <c r="V5" s="533"/>
      <c r="W5" s="532"/>
    </row>
    <row r="6" spans="1:48" ht="141.75" customHeight="1">
      <c r="A6" s="524" t="s">
        <v>1505</v>
      </c>
      <c r="B6" s="525" t="str">
        <f>IF(ISERROR(VLOOKUP(A6,TABLES!$A$2:$B$10,2,0)),"",VLOOKUP(A6,TABLES!$A$2:$B$10,2,0))</f>
        <v>■</v>
      </c>
      <c r="C6" s="582"/>
      <c r="D6" s="582"/>
      <c r="E6" s="165" t="s">
        <v>4915</v>
      </c>
      <c r="F6" s="571" t="s">
        <v>4916</v>
      </c>
      <c r="G6" s="251" t="s">
        <v>842</v>
      </c>
      <c r="H6" s="252" t="s">
        <v>222</v>
      </c>
      <c r="I6" s="251" t="s">
        <v>4931</v>
      </c>
      <c r="J6" s="219" t="s">
        <v>3048</v>
      </c>
      <c r="K6" s="532"/>
      <c r="L6" s="533"/>
      <c r="M6" s="532"/>
      <c r="N6" s="533"/>
      <c r="O6" s="532"/>
      <c r="P6" s="533"/>
      <c r="Q6" s="532"/>
      <c r="R6" s="533"/>
      <c r="S6" s="532">
        <v>35</v>
      </c>
      <c r="T6" s="533"/>
      <c r="U6" s="532"/>
      <c r="V6" s="533"/>
      <c r="W6" s="532"/>
    </row>
    <row r="7" spans="1:48">
      <c r="A7" s="534" t="s">
        <v>1507</v>
      </c>
      <c r="B7" s="525" t="str">
        <f>IF(ISERROR(VLOOKUP(A7,TABLES!$A$2:$B$10,2,0)),"",VLOOKUP(A7,TABLES!$A$2:$B$10,2,0))</f>
        <v>▐</v>
      </c>
      <c r="C7" s="526" t="str">
        <f>IF(C8="x","z","")</f>
        <v/>
      </c>
      <c r="D7" s="526" t="str">
        <f>IF(D8="x","z","")</f>
        <v/>
      </c>
      <c r="E7" s="527" t="s">
        <v>2978</v>
      </c>
      <c r="F7" s="529" t="s">
        <v>3039</v>
      </c>
      <c r="G7" s="529"/>
      <c r="H7" s="529"/>
      <c r="I7" s="529" t="str">
        <f t="shared" ref="I7:I16" si="0">IF(G7&lt;&gt;"",IF(H7&lt;&gt;"",G7&amp;" ; "&amp;IFERROR(IF(SEARCH(" ; ",G7)&gt;0,SUBSTITUTE(G7," ; ","_N ; ")&amp;"_N"),IFERROR(IF(SEARCH(" ;",G7)&gt;0,SUBSTITUTE(G7," ;","_N  ; ")&amp;"_N"),IFERROR(IF(SEARCH(";",G7)&gt;0,SUBSTITUTE(G7,";","_N  ; ")&amp;"_N"),G7&amp;"_N"))),G7),"")</f>
        <v/>
      </c>
      <c r="J7" s="530"/>
      <c r="K7" s="522" t="s">
        <v>222</v>
      </c>
      <c r="L7" s="523" t="s">
        <v>222</v>
      </c>
      <c r="M7" s="522" t="s">
        <v>222</v>
      </c>
      <c r="N7" s="523" t="s">
        <v>222</v>
      </c>
      <c r="O7" s="522" t="s">
        <v>222</v>
      </c>
      <c r="P7" s="523" t="s">
        <v>222</v>
      </c>
      <c r="Q7" s="522" t="s">
        <v>222</v>
      </c>
      <c r="R7" s="523" t="s">
        <v>222</v>
      </c>
      <c r="S7" s="522" t="s">
        <v>222</v>
      </c>
      <c r="T7" s="523" t="s">
        <v>222</v>
      </c>
      <c r="U7" s="522" t="s">
        <v>222</v>
      </c>
      <c r="V7" s="523" t="s">
        <v>222</v>
      </c>
      <c r="W7" s="522" t="s">
        <v>222</v>
      </c>
    </row>
    <row r="8" spans="1:48">
      <c r="A8" s="534" t="s">
        <v>1505</v>
      </c>
      <c r="B8" s="525" t="str">
        <f>IF(ISERROR(VLOOKUP(A8,TABLES!$A$2:$B$10,2,0)),"",VLOOKUP(A8,TABLES!$A$2:$B$10,2,0))</f>
        <v>■</v>
      </c>
      <c r="C8" s="535" t="str">
        <f>IF(OR(C9="x",C10="x",C11="x",C12="x",C13="x",C14="x",C15="x"),"x","Sélection ci-dessous")</f>
        <v>Sélection ci-dessous</v>
      </c>
      <c r="D8" s="535" t="str">
        <f>IF(OR(D9="x",D10="x",D11="x",D12="x",D13="x",D14="x",D15="x"),"x","Select items here under")</f>
        <v>Select items here under</v>
      </c>
      <c r="E8" s="175" t="s">
        <v>260</v>
      </c>
      <c r="F8" s="175" t="s">
        <v>3286</v>
      </c>
      <c r="G8" s="517"/>
      <c r="H8" s="517"/>
      <c r="I8" s="517" t="str">
        <f t="shared" si="0"/>
        <v/>
      </c>
      <c r="J8" s="219"/>
      <c r="K8" s="536">
        <v>14</v>
      </c>
      <c r="L8" s="537">
        <v>17</v>
      </c>
      <c r="M8" s="536">
        <v>35</v>
      </c>
      <c r="N8" s="537">
        <v>33</v>
      </c>
      <c r="O8" s="536">
        <v>34</v>
      </c>
      <c r="P8" s="537">
        <v>25</v>
      </c>
      <c r="Q8" s="536">
        <v>64</v>
      </c>
      <c r="R8" s="537">
        <v>32</v>
      </c>
      <c r="S8" s="536">
        <v>67</v>
      </c>
      <c r="T8" s="537">
        <v>57</v>
      </c>
      <c r="U8" s="536">
        <v>34</v>
      </c>
      <c r="V8" s="537">
        <v>46</v>
      </c>
      <c r="W8" s="536">
        <v>52</v>
      </c>
    </row>
    <row r="9" spans="1:48" ht="17.25" customHeight="1">
      <c r="A9" s="534" t="s">
        <v>482</v>
      </c>
      <c r="B9" s="525" t="str">
        <f>IF(ISERROR(VLOOKUP(A9,TABLES!$A$2:$B$10,2,0)),"",VLOOKUP(A9,TABLES!$A$2:$B$10,2,0))</f>
        <v>-</v>
      </c>
      <c r="C9" s="531"/>
      <c r="D9" s="531"/>
      <c r="E9" s="254" t="s">
        <v>1031</v>
      </c>
      <c r="F9" s="176" t="s">
        <v>1080</v>
      </c>
      <c r="G9" s="251" t="s">
        <v>201</v>
      </c>
      <c r="H9" s="252"/>
      <c r="I9" s="251" t="str">
        <f t="shared" si="0"/>
        <v>AQ_FOYVIE_SitForm</v>
      </c>
      <c r="J9" s="219" t="s">
        <v>202</v>
      </c>
      <c r="K9" s="536">
        <v>14</v>
      </c>
      <c r="L9" s="537">
        <v>17</v>
      </c>
      <c r="M9" s="536">
        <v>35</v>
      </c>
      <c r="N9" s="537">
        <v>33</v>
      </c>
      <c r="O9" s="536">
        <v>34</v>
      </c>
      <c r="P9" s="537">
        <v>25</v>
      </c>
      <c r="Q9" s="536">
        <v>64</v>
      </c>
      <c r="R9" s="537">
        <v>32</v>
      </c>
      <c r="S9" s="536">
        <v>67</v>
      </c>
      <c r="T9" s="537">
        <v>57</v>
      </c>
      <c r="U9" s="536">
        <v>34</v>
      </c>
      <c r="V9" s="537">
        <v>46</v>
      </c>
      <c r="W9" s="536">
        <v>52</v>
      </c>
    </row>
    <row r="10" spans="1:48" ht="22.5" customHeight="1">
      <c r="A10" s="534" t="s">
        <v>482</v>
      </c>
      <c r="B10" s="525" t="str">
        <f>IF(ISERROR(VLOOKUP(A10,TABLES!$A$2:$B$10,2,0)),"",VLOOKUP(A10,TABLES!$A$2:$B$10,2,0))</f>
        <v>-</v>
      </c>
      <c r="C10" s="531"/>
      <c r="D10" s="531"/>
      <c r="E10" s="254" t="s">
        <v>5028</v>
      </c>
      <c r="F10" s="176" t="s">
        <v>5029</v>
      </c>
      <c r="G10" s="251" t="s">
        <v>384</v>
      </c>
      <c r="H10" s="252"/>
      <c r="I10" s="251" t="str">
        <f t="shared" si="0"/>
        <v>AQ_FOYVIE_SitEmpl ; AQ_FOYVIE_SitEmplPs</v>
      </c>
      <c r="J10" s="219" t="s">
        <v>202</v>
      </c>
      <c r="K10" s="536">
        <v>14</v>
      </c>
      <c r="L10" s="537">
        <v>17</v>
      </c>
      <c r="M10" s="536">
        <v>35</v>
      </c>
      <c r="N10" s="537">
        <v>33</v>
      </c>
      <c r="O10" s="536">
        <v>34</v>
      </c>
      <c r="P10" s="537">
        <v>25</v>
      </c>
      <c r="Q10" s="536">
        <v>64</v>
      </c>
      <c r="R10" s="537">
        <v>32</v>
      </c>
      <c r="S10" s="536">
        <v>67</v>
      </c>
      <c r="T10" s="537">
        <v>57</v>
      </c>
      <c r="U10" s="536">
        <v>34</v>
      </c>
      <c r="V10" s="537">
        <v>46</v>
      </c>
      <c r="W10" s="536">
        <v>52</v>
      </c>
    </row>
    <row r="11" spans="1:48">
      <c r="A11" s="534" t="s">
        <v>482</v>
      </c>
      <c r="B11" s="525" t="str">
        <f>IF(ISERROR(VLOOKUP(A11,TABLES!$A$2:$B$10,2,0)),"",VLOOKUP(A11,TABLES!$A$2:$B$10,2,0))</f>
        <v>-</v>
      </c>
      <c r="C11" s="531"/>
      <c r="D11" s="531"/>
      <c r="E11" s="254" t="s">
        <v>1032</v>
      </c>
      <c r="F11" s="176" t="s">
        <v>1081</v>
      </c>
      <c r="G11" s="251" t="s">
        <v>203</v>
      </c>
      <c r="H11" s="252"/>
      <c r="I11" s="251" t="str">
        <f t="shared" si="0"/>
        <v>AQ_FOYVIE_SitDem</v>
      </c>
      <c r="J11" s="219" t="s">
        <v>202</v>
      </c>
      <c r="K11" s="536">
        <v>14</v>
      </c>
      <c r="L11" s="537">
        <v>17</v>
      </c>
      <c r="M11" s="536">
        <v>35</v>
      </c>
      <c r="N11" s="537">
        <v>33</v>
      </c>
      <c r="O11" s="536">
        <v>34</v>
      </c>
      <c r="P11" s="537">
        <v>25</v>
      </c>
      <c r="Q11" s="536">
        <v>64</v>
      </c>
      <c r="R11" s="537">
        <v>32</v>
      </c>
      <c r="S11" s="536">
        <v>67</v>
      </c>
      <c r="T11" s="537">
        <v>57</v>
      </c>
      <c r="U11" s="536">
        <v>34</v>
      </c>
      <c r="V11" s="537">
        <v>46</v>
      </c>
      <c r="W11" s="536">
        <v>52</v>
      </c>
    </row>
    <row r="12" spans="1:48">
      <c r="A12" s="534" t="s">
        <v>482</v>
      </c>
      <c r="B12" s="525" t="str">
        <f>IF(ISERROR(VLOOKUP(A12,TABLES!$A$2:$B$10,2,0)),"",VLOOKUP(A12,TABLES!$A$2:$B$10,2,0))</f>
        <v>-</v>
      </c>
      <c r="C12" s="531"/>
      <c r="D12" s="531"/>
      <c r="E12" s="254" t="s">
        <v>1033</v>
      </c>
      <c r="F12" s="176" t="s">
        <v>1082</v>
      </c>
      <c r="G12" s="251" t="s">
        <v>204</v>
      </c>
      <c r="H12" s="252"/>
      <c r="I12" s="251" t="str">
        <f t="shared" si="0"/>
        <v>AQ_FOYVIE_SitRetr</v>
      </c>
      <c r="J12" s="219" t="s">
        <v>202</v>
      </c>
      <c r="K12" s="536">
        <v>14</v>
      </c>
      <c r="L12" s="537">
        <v>17</v>
      </c>
      <c r="M12" s="536">
        <v>35</v>
      </c>
      <c r="N12" s="537">
        <v>33</v>
      </c>
      <c r="O12" s="536">
        <v>34</v>
      </c>
      <c r="P12" s="537">
        <v>25</v>
      </c>
      <c r="Q12" s="536">
        <v>64</v>
      </c>
      <c r="R12" s="537">
        <v>32</v>
      </c>
      <c r="S12" s="536">
        <v>67</v>
      </c>
      <c r="T12" s="537">
        <v>57</v>
      </c>
      <c r="U12" s="536">
        <v>34</v>
      </c>
      <c r="V12" s="537">
        <v>46</v>
      </c>
      <c r="W12" s="536">
        <v>52</v>
      </c>
    </row>
    <row r="13" spans="1:48">
      <c r="A13" s="534" t="s">
        <v>482</v>
      </c>
      <c r="B13" s="525" t="str">
        <f>IF(ISERROR(VLOOKUP(A13,TABLES!$A$2:$B$10,2,0)),"",VLOOKUP(A13,TABLES!$A$2:$B$10,2,0))</f>
        <v>-</v>
      </c>
      <c r="C13" s="531"/>
      <c r="D13" s="531"/>
      <c r="E13" s="254" t="s">
        <v>1034</v>
      </c>
      <c r="F13" s="176" t="s">
        <v>1083</v>
      </c>
      <c r="G13" s="251" t="s">
        <v>385</v>
      </c>
      <c r="H13" s="252"/>
      <c r="I13" s="251" t="str">
        <f t="shared" si="0"/>
        <v>AQ_FOYVIE_SitSant ;AQ_FOYVIE_SitSantPs</v>
      </c>
      <c r="J13" s="219" t="s">
        <v>202</v>
      </c>
      <c r="K13" s="536">
        <v>14</v>
      </c>
      <c r="L13" s="537">
        <v>17</v>
      </c>
      <c r="M13" s="536">
        <v>35</v>
      </c>
      <c r="N13" s="537">
        <v>33</v>
      </c>
      <c r="O13" s="536">
        <v>34</v>
      </c>
      <c r="P13" s="537">
        <v>25</v>
      </c>
      <c r="Q13" s="536">
        <v>64</v>
      </c>
      <c r="R13" s="537">
        <v>32</v>
      </c>
      <c r="S13" s="536">
        <v>67</v>
      </c>
      <c r="T13" s="537">
        <v>57</v>
      </c>
      <c r="U13" s="536">
        <v>34</v>
      </c>
      <c r="V13" s="537">
        <v>46</v>
      </c>
      <c r="W13" s="536">
        <v>52</v>
      </c>
    </row>
    <row r="14" spans="1:48">
      <c r="A14" s="534" t="s">
        <v>482</v>
      </c>
      <c r="B14" s="525" t="str">
        <f>IF(ISERROR(VLOOKUP(A14,TABLES!$A$2:$B$10,2,0)),"",VLOOKUP(A14,TABLES!$A$2:$B$10,2,0))</f>
        <v>-</v>
      </c>
      <c r="C14" s="531"/>
      <c r="D14" s="531"/>
      <c r="E14" s="254" t="s">
        <v>1035</v>
      </c>
      <c r="F14" s="176" t="s">
        <v>1084</v>
      </c>
      <c r="G14" s="251" t="s">
        <v>205</v>
      </c>
      <c r="H14" s="252"/>
      <c r="I14" s="251" t="str">
        <f t="shared" si="0"/>
        <v>AQ_FOYVIE_SitFoy</v>
      </c>
      <c r="J14" s="219" t="s">
        <v>202</v>
      </c>
      <c r="K14" s="536">
        <v>14</v>
      </c>
      <c r="L14" s="537">
        <v>17</v>
      </c>
      <c r="M14" s="536">
        <v>35</v>
      </c>
      <c r="N14" s="537">
        <v>33</v>
      </c>
      <c r="O14" s="536">
        <v>34</v>
      </c>
      <c r="P14" s="537">
        <v>25</v>
      </c>
      <c r="Q14" s="536">
        <v>64</v>
      </c>
      <c r="R14" s="537">
        <v>32</v>
      </c>
      <c r="S14" s="536">
        <v>67</v>
      </c>
      <c r="T14" s="537">
        <v>57</v>
      </c>
      <c r="U14" s="536">
        <v>34</v>
      </c>
      <c r="V14" s="537">
        <v>46</v>
      </c>
      <c r="W14" s="536">
        <v>52</v>
      </c>
    </row>
    <row r="15" spans="1:48">
      <c r="A15" s="534" t="s">
        <v>482</v>
      </c>
      <c r="B15" s="525" t="str">
        <f>IF(ISERROR(VLOOKUP(A15,TABLES!$A$2:$B$10,2,0)),"",VLOOKUP(A15,TABLES!$A$2:$B$10,2,0))</f>
        <v>-</v>
      </c>
      <c r="C15" s="531"/>
      <c r="D15" s="531"/>
      <c r="E15" s="254" t="s">
        <v>1114</v>
      </c>
      <c r="F15" s="176" t="s">
        <v>1129</v>
      </c>
      <c r="G15" s="251" t="s">
        <v>419</v>
      </c>
      <c r="H15" s="252"/>
      <c r="I15" s="251" t="str">
        <f t="shared" si="0"/>
        <v>AQ_FOYVIE_SitAut ; AQ_FOYVIE_SitAutPs</v>
      </c>
      <c r="J15" s="219" t="s">
        <v>202</v>
      </c>
      <c r="K15" s="536">
        <v>14</v>
      </c>
      <c r="L15" s="537">
        <v>17</v>
      </c>
      <c r="M15" s="536">
        <v>35</v>
      </c>
      <c r="N15" s="537">
        <v>33</v>
      </c>
      <c r="O15" s="536">
        <v>34</v>
      </c>
      <c r="P15" s="537">
        <v>25</v>
      </c>
      <c r="Q15" s="536">
        <v>64</v>
      </c>
      <c r="R15" s="537">
        <v>32</v>
      </c>
      <c r="S15" s="536">
        <v>67</v>
      </c>
      <c r="T15" s="537">
        <v>57</v>
      </c>
      <c r="U15" s="536">
        <v>34</v>
      </c>
      <c r="V15" s="537">
        <v>46</v>
      </c>
      <c r="W15" s="536">
        <v>52</v>
      </c>
    </row>
    <row r="16" spans="1:48" ht="56.25">
      <c r="A16" s="534" t="s">
        <v>1505</v>
      </c>
      <c r="B16" s="525" t="str">
        <f>IF(ISERROR(VLOOKUP(A16,TABLES!$A$2:$B$10,2,0)),"",VLOOKUP(A16,TABLES!$A$2:$B$10,2,0))</f>
        <v>■</v>
      </c>
      <c r="C16" s="531"/>
      <c r="D16" s="531"/>
      <c r="E16" s="254" t="s">
        <v>2629</v>
      </c>
      <c r="F16" s="254" t="s">
        <v>2631</v>
      </c>
      <c r="G16" s="251" t="s">
        <v>2630</v>
      </c>
      <c r="H16" s="252"/>
      <c r="I16" s="251" t="str">
        <f t="shared" si="0"/>
        <v>AQ_FOYVIE_HoraireTrv</v>
      </c>
      <c r="J16" s="219" t="s">
        <v>202</v>
      </c>
      <c r="K16" s="536"/>
      <c r="L16" s="537"/>
      <c r="M16" s="536"/>
      <c r="N16" s="537"/>
      <c r="O16" s="536"/>
      <c r="P16" s="537"/>
      <c r="Q16" s="536"/>
      <c r="R16" s="537"/>
      <c r="S16" s="536"/>
      <c r="T16" s="537">
        <v>58</v>
      </c>
      <c r="U16" s="536"/>
      <c r="V16" s="537"/>
      <c r="W16" s="536"/>
    </row>
    <row r="17" spans="1:48">
      <c r="A17" s="534" t="s">
        <v>1507</v>
      </c>
      <c r="B17" s="525" t="str">
        <f>IF(ISERROR(VLOOKUP(A17,TABLES!$A$2:$B$10,2,0)),"",VLOOKUP(A17,TABLES!$A$2:$B$10,2,0))</f>
        <v>▐</v>
      </c>
      <c r="C17" s="526" t="str">
        <f>IF(COUNTIF(C19,"x"),"z","")</f>
        <v/>
      </c>
      <c r="D17" s="526" t="str">
        <f>IF(COUNTIF(D19,"x"),"z","")</f>
        <v/>
      </c>
      <c r="E17" s="527" t="s">
        <v>1748</v>
      </c>
      <c r="F17" s="529" t="s">
        <v>3040</v>
      </c>
      <c r="G17" s="529"/>
      <c r="H17" s="529"/>
      <c r="I17" s="529"/>
      <c r="J17" s="530"/>
      <c r="K17" s="522" t="s">
        <v>222</v>
      </c>
      <c r="L17" s="523" t="s">
        <v>222</v>
      </c>
      <c r="M17" s="522" t="s">
        <v>222</v>
      </c>
      <c r="N17" s="523" t="s">
        <v>222</v>
      </c>
      <c r="O17" s="522" t="s">
        <v>222</v>
      </c>
      <c r="P17" s="523" t="s">
        <v>222</v>
      </c>
      <c r="Q17" s="522" t="s">
        <v>222</v>
      </c>
      <c r="R17" s="523" t="s">
        <v>222</v>
      </c>
      <c r="S17" s="522" t="s">
        <v>222</v>
      </c>
      <c r="T17" s="523" t="s">
        <v>222</v>
      </c>
      <c r="U17" s="522" t="s">
        <v>222</v>
      </c>
      <c r="V17" s="523" t="s">
        <v>222</v>
      </c>
      <c r="W17" s="522" t="s">
        <v>222</v>
      </c>
    </row>
    <row r="18" spans="1:48" ht="22.5">
      <c r="A18" s="534"/>
      <c r="B18" s="525"/>
      <c r="C18" s="526"/>
      <c r="D18" s="526"/>
      <c r="E18" s="555" t="s">
        <v>4814</v>
      </c>
      <c r="F18" s="90" t="s">
        <v>3316</v>
      </c>
      <c r="G18" s="529"/>
      <c r="H18" s="529"/>
      <c r="I18" s="529"/>
      <c r="J18" s="530"/>
      <c r="K18" s="522"/>
      <c r="L18" s="523"/>
      <c r="M18" s="522"/>
      <c r="N18" s="523"/>
      <c r="O18" s="522"/>
      <c r="P18" s="523"/>
      <c r="Q18" s="522"/>
      <c r="R18" s="523"/>
      <c r="S18" s="522"/>
      <c r="T18" s="523"/>
      <c r="U18" s="522"/>
      <c r="V18" s="523"/>
      <c r="W18" s="522"/>
    </row>
    <row r="19" spans="1:48">
      <c r="A19" s="534" t="s">
        <v>1505</v>
      </c>
      <c r="B19" s="525" t="str">
        <f>IF(ISERROR(VLOOKUP(A19,TABLES!$A$2:$B$10,2,0)),"",VLOOKUP(A19,TABLES!$A$2:$B$10,2,0))</f>
        <v>■</v>
      </c>
      <c r="C19" s="535"/>
      <c r="D19" s="535" t="str">
        <f>IF(OR(D20="x",D21="x",D22="x",D23="x",D24="x",D25="x",D26="x"),"x","Select items here under")</f>
        <v>Select items here under</v>
      </c>
      <c r="E19" s="176" t="s">
        <v>1173</v>
      </c>
      <c r="F19" s="176" t="s">
        <v>3287</v>
      </c>
      <c r="G19" s="517"/>
      <c r="H19" s="517"/>
      <c r="I19" s="517" t="str">
        <f t="shared" ref="I19:I26" si="1">IF(G19&lt;&gt;"",IF(H19&lt;&gt;"",G19&amp;" ; "&amp;IFERROR(IF(SEARCH(" ; ",G19)&gt;0,SUBSTITUTE(G19," ; ","_N ; ")&amp;"_N"),IFERROR(IF(SEARCH(" ;",G19)&gt;0,SUBSTITUTE(G19," ;","_N  ; ")&amp;"_N"),IFERROR(IF(SEARCH(";",G19)&gt;0,SUBSTITUTE(G19,";","_N  ; ")&amp;"_N"),G19&amp;"_N"))),G19),"")</f>
        <v/>
      </c>
      <c r="J19" s="219"/>
      <c r="K19" s="536">
        <v>15</v>
      </c>
      <c r="L19" s="537">
        <v>18</v>
      </c>
      <c r="M19" s="536">
        <v>36</v>
      </c>
      <c r="N19" s="537">
        <v>34</v>
      </c>
      <c r="O19" s="536">
        <v>35</v>
      </c>
      <c r="P19" s="537">
        <v>26</v>
      </c>
      <c r="Q19" s="536">
        <v>65</v>
      </c>
      <c r="R19" s="537">
        <v>33</v>
      </c>
      <c r="S19" s="536">
        <v>68</v>
      </c>
      <c r="T19" s="537">
        <v>59</v>
      </c>
      <c r="U19" s="536">
        <v>35</v>
      </c>
      <c r="V19" s="537">
        <v>44</v>
      </c>
      <c r="W19" s="536">
        <v>57</v>
      </c>
    </row>
    <row r="20" spans="1:48">
      <c r="A20" s="534" t="s">
        <v>482</v>
      </c>
      <c r="B20" s="525" t="str">
        <f>IF(ISERROR(VLOOKUP(A20,TABLES!$A$2:$B$10,2,0)),"",VLOOKUP(A20,TABLES!$A$2:$B$10,2,0))</f>
        <v>-</v>
      </c>
      <c r="C20" s="582"/>
      <c r="D20" s="582"/>
      <c r="E20" s="176" t="s">
        <v>1031</v>
      </c>
      <c r="F20" s="176" t="s">
        <v>1080</v>
      </c>
      <c r="G20" s="251" t="s">
        <v>207</v>
      </c>
      <c r="H20" s="252"/>
      <c r="I20" s="251" t="str">
        <f t="shared" si="1"/>
        <v>AQ_FOYVIE_ConjSitForm</v>
      </c>
      <c r="J20" s="219" t="s">
        <v>202</v>
      </c>
      <c r="K20" s="536">
        <v>15</v>
      </c>
      <c r="L20" s="537">
        <v>18</v>
      </c>
      <c r="M20" s="536">
        <v>36</v>
      </c>
      <c r="N20" s="537">
        <v>34</v>
      </c>
      <c r="O20" s="536">
        <v>35</v>
      </c>
      <c r="P20" s="537">
        <v>26</v>
      </c>
      <c r="Q20" s="536">
        <v>65</v>
      </c>
      <c r="R20" s="537">
        <v>33</v>
      </c>
      <c r="S20" s="536">
        <v>68</v>
      </c>
      <c r="T20" s="537">
        <v>59</v>
      </c>
      <c r="U20" s="536">
        <v>35</v>
      </c>
      <c r="V20" s="537">
        <v>44</v>
      </c>
      <c r="W20" s="536">
        <v>57</v>
      </c>
    </row>
    <row r="21" spans="1:48">
      <c r="A21" s="534" t="s">
        <v>482</v>
      </c>
      <c r="B21" s="525" t="str">
        <f>IF(ISERROR(VLOOKUP(A21,TABLES!$A$2:$B$10,2,0)),"",VLOOKUP(A21,TABLES!$A$2:$B$10,2,0))</f>
        <v>-</v>
      </c>
      <c r="C21" s="582"/>
      <c r="D21" s="582"/>
      <c r="E21" s="176" t="s">
        <v>1036</v>
      </c>
      <c r="F21" s="176" t="s">
        <v>1085</v>
      </c>
      <c r="G21" s="251" t="s">
        <v>208</v>
      </c>
      <c r="H21" s="252"/>
      <c r="I21" s="251" t="str">
        <f t="shared" si="1"/>
        <v>AQ_FOYVIE_ConjSitEmpl</v>
      </c>
      <c r="J21" s="219" t="s">
        <v>202</v>
      </c>
      <c r="K21" s="536">
        <v>15</v>
      </c>
      <c r="L21" s="537">
        <v>18</v>
      </c>
      <c r="M21" s="536">
        <v>36</v>
      </c>
      <c r="N21" s="537">
        <v>34</v>
      </c>
      <c r="O21" s="536">
        <v>35</v>
      </c>
      <c r="P21" s="537">
        <v>26</v>
      </c>
      <c r="Q21" s="536">
        <v>65</v>
      </c>
      <c r="R21" s="537">
        <v>33</v>
      </c>
      <c r="S21" s="536">
        <v>68</v>
      </c>
      <c r="T21" s="537">
        <v>59</v>
      </c>
      <c r="U21" s="536">
        <v>35</v>
      </c>
      <c r="V21" s="537">
        <v>44</v>
      </c>
      <c r="W21" s="536">
        <v>57</v>
      </c>
    </row>
    <row r="22" spans="1:48">
      <c r="A22" s="534" t="s">
        <v>482</v>
      </c>
      <c r="B22" s="525" t="str">
        <f>IF(ISERROR(VLOOKUP(A22,TABLES!$A$2:$B$10,2,0)),"",VLOOKUP(A22,TABLES!$A$2:$B$10,2,0))</f>
        <v>-</v>
      </c>
      <c r="C22" s="582"/>
      <c r="D22" s="582"/>
      <c r="E22" s="176" t="s">
        <v>1032</v>
      </c>
      <c r="F22" s="176" t="s">
        <v>1081</v>
      </c>
      <c r="G22" s="251" t="s">
        <v>209</v>
      </c>
      <c r="H22" s="252"/>
      <c r="I22" s="251" t="str">
        <f t="shared" si="1"/>
        <v>AQ_FOYVIE_ConjSitDem</v>
      </c>
      <c r="J22" s="219" t="s">
        <v>202</v>
      </c>
      <c r="K22" s="536">
        <v>15</v>
      </c>
      <c r="L22" s="537">
        <v>18</v>
      </c>
      <c r="M22" s="536">
        <v>36</v>
      </c>
      <c r="N22" s="537">
        <v>34</v>
      </c>
      <c r="O22" s="536">
        <v>35</v>
      </c>
      <c r="P22" s="537">
        <v>26</v>
      </c>
      <c r="Q22" s="536">
        <v>65</v>
      </c>
      <c r="R22" s="537">
        <v>33</v>
      </c>
      <c r="S22" s="536">
        <v>68</v>
      </c>
      <c r="T22" s="537">
        <v>59</v>
      </c>
      <c r="U22" s="536">
        <v>35</v>
      </c>
      <c r="V22" s="537">
        <v>44</v>
      </c>
      <c r="W22" s="536">
        <v>57</v>
      </c>
    </row>
    <row r="23" spans="1:48">
      <c r="A23" s="534" t="s">
        <v>482</v>
      </c>
      <c r="B23" s="525" t="str">
        <f>IF(ISERROR(VLOOKUP(A23,TABLES!$A$2:$B$10,2,0)),"",VLOOKUP(A23,TABLES!$A$2:$B$10,2,0))</f>
        <v>-</v>
      </c>
      <c r="C23" s="582"/>
      <c r="D23" s="582"/>
      <c r="E23" s="176" t="s">
        <v>1033</v>
      </c>
      <c r="F23" s="176" t="s">
        <v>1082</v>
      </c>
      <c r="G23" s="251" t="s">
        <v>210</v>
      </c>
      <c r="H23" s="252"/>
      <c r="I23" s="251" t="str">
        <f t="shared" si="1"/>
        <v>AQ_FOYVIE_ConjSitRetr</v>
      </c>
      <c r="J23" s="219" t="s">
        <v>202</v>
      </c>
      <c r="K23" s="536">
        <v>15</v>
      </c>
      <c r="L23" s="537">
        <v>18</v>
      </c>
      <c r="M23" s="536">
        <v>36</v>
      </c>
      <c r="N23" s="537">
        <v>34</v>
      </c>
      <c r="O23" s="536">
        <v>35</v>
      </c>
      <c r="P23" s="537">
        <v>26</v>
      </c>
      <c r="Q23" s="536">
        <v>65</v>
      </c>
      <c r="R23" s="537">
        <v>33</v>
      </c>
      <c r="S23" s="536">
        <v>68</v>
      </c>
      <c r="T23" s="537">
        <v>59</v>
      </c>
      <c r="U23" s="536">
        <v>35</v>
      </c>
      <c r="V23" s="537">
        <v>44</v>
      </c>
      <c r="W23" s="536">
        <v>57</v>
      </c>
    </row>
    <row r="24" spans="1:48">
      <c r="A24" s="534" t="s">
        <v>482</v>
      </c>
      <c r="B24" s="525" t="str">
        <f>IF(ISERROR(VLOOKUP(A24,TABLES!$A$2:$B$10,2,0)),"",VLOOKUP(A24,TABLES!$A$2:$B$10,2,0))</f>
        <v>-</v>
      </c>
      <c r="C24" s="582"/>
      <c r="D24" s="582"/>
      <c r="E24" s="176" t="s">
        <v>1037</v>
      </c>
      <c r="F24" s="176" t="s">
        <v>1086</v>
      </c>
      <c r="G24" s="251" t="s">
        <v>211</v>
      </c>
      <c r="H24" s="252"/>
      <c r="I24" s="251" t="str">
        <f t="shared" si="1"/>
        <v>AQ_FOYVIE_ConjSitSant</v>
      </c>
      <c r="J24" s="219" t="s">
        <v>202</v>
      </c>
      <c r="K24" s="536">
        <v>15</v>
      </c>
      <c r="L24" s="537">
        <v>18</v>
      </c>
      <c r="M24" s="536">
        <v>36</v>
      </c>
      <c r="N24" s="537">
        <v>34</v>
      </c>
      <c r="O24" s="536">
        <v>35</v>
      </c>
      <c r="P24" s="537">
        <v>26</v>
      </c>
      <c r="Q24" s="536">
        <v>65</v>
      </c>
      <c r="R24" s="537">
        <v>33</v>
      </c>
      <c r="S24" s="536">
        <v>68</v>
      </c>
      <c r="T24" s="537">
        <v>59</v>
      </c>
      <c r="U24" s="536">
        <v>35</v>
      </c>
      <c r="V24" s="537">
        <v>44</v>
      </c>
      <c r="W24" s="536">
        <v>57</v>
      </c>
    </row>
    <row r="25" spans="1:48">
      <c r="A25" s="534" t="s">
        <v>482</v>
      </c>
      <c r="B25" s="525" t="str">
        <f>IF(ISERROR(VLOOKUP(A25,TABLES!$A$2:$B$10,2,0)),"",VLOOKUP(A25,TABLES!$A$2:$B$10,2,0))</f>
        <v>-</v>
      </c>
      <c r="C25" s="582"/>
      <c r="D25" s="582"/>
      <c r="E25" s="176" t="s">
        <v>1035</v>
      </c>
      <c r="F25" s="176" t="s">
        <v>1084</v>
      </c>
      <c r="G25" s="251" t="s">
        <v>212</v>
      </c>
      <c r="H25" s="252"/>
      <c r="I25" s="251" t="str">
        <f t="shared" si="1"/>
        <v>AQ_FOYVIE_ConjSitFoy</v>
      </c>
      <c r="J25" s="219" t="s">
        <v>202</v>
      </c>
      <c r="K25" s="536">
        <v>15</v>
      </c>
      <c r="L25" s="537">
        <v>18</v>
      </c>
      <c r="M25" s="536">
        <v>36</v>
      </c>
      <c r="N25" s="537">
        <v>34</v>
      </c>
      <c r="O25" s="536">
        <v>35</v>
      </c>
      <c r="P25" s="537">
        <v>26</v>
      </c>
      <c r="Q25" s="536">
        <v>65</v>
      </c>
      <c r="R25" s="537">
        <v>33</v>
      </c>
      <c r="S25" s="536">
        <v>68</v>
      </c>
      <c r="T25" s="537">
        <v>59</v>
      </c>
      <c r="U25" s="536">
        <v>35</v>
      </c>
      <c r="V25" s="537">
        <v>44</v>
      </c>
      <c r="W25" s="536">
        <v>57</v>
      </c>
    </row>
    <row r="26" spans="1:48">
      <c r="A26" s="534" t="s">
        <v>482</v>
      </c>
      <c r="B26" s="525" t="str">
        <f>IF(ISERROR(VLOOKUP(A26,TABLES!$A$2:$B$10,2,0)),"",VLOOKUP(A26,TABLES!$A$2:$B$10,2,0))</f>
        <v>-</v>
      </c>
      <c r="C26" s="582"/>
      <c r="D26" s="582"/>
      <c r="E26" s="176" t="s">
        <v>1114</v>
      </c>
      <c r="F26" s="176" t="s">
        <v>1129</v>
      </c>
      <c r="G26" s="251" t="s">
        <v>420</v>
      </c>
      <c r="H26" s="252"/>
      <c r="I26" s="251" t="str">
        <f t="shared" si="1"/>
        <v>AQ_FOYVIE_ConjSitAut ; AQ_FOYVIE_ConjSitAutPs</v>
      </c>
      <c r="J26" s="219" t="s">
        <v>202</v>
      </c>
      <c r="K26" s="536">
        <v>15</v>
      </c>
      <c r="L26" s="537">
        <v>18</v>
      </c>
      <c r="M26" s="536">
        <v>36</v>
      </c>
      <c r="N26" s="537">
        <v>34</v>
      </c>
      <c r="O26" s="536">
        <v>35</v>
      </c>
      <c r="P26" s="537">
        <v>26</v>
      </c>
      <c r="Q26" s="536">
        <v>65</v>
      </c>
      <c r="R26" s="537">
        <v>33</v>
      </c>
      <c r="S26" s="536">
        <v>68</v>
      </c>
      <c r="T26" s="537">
        <v>59</v>
      </c>
      <c r="U26" s="536">
        <v>35</v>
      </c>
      <c r="V26" s="537">
        <v>44</v>
      </c>
      <c r="W26" s="536">
        <v>57</v>
      </c>
    </row>
    <row r="27" spans="1:48">
      <c r="A27" s="534" t="s">
        <v>1507</v>
      </c>
      <c r="B27" s="525" t="str">
        <f>IF(ISERROR(VLOOKUP(A27,TABLES!$A$2:$B$10,2,0)),"",VLOOKUP(A27,TABLES!$A$2:$B$10,2,0))</f>
        <v>▐</v>
      </c>
      <c r="C27" s="526" t="str">
        <f>IF(COUNTIF(C29,"x"),"z","")</f>
        <v/>
      </c>
      <c r="D27" s="526" t="str">
        <f>IF(COUNTIF(D29,"x"),"z","")</f>
        <v/>
      </c>
      <c r="E27" s="527" t="s">
        <v>3020</v>
      </c>
      <c r="F27" s="529" t="s">
        <v>3166</v>
      </c>
      <c r="G27" s="529"/>
      <c r="H27" s="529"/>
      <c r="I27" s="529"/>
      <c r="J27" s="530"/>
      <c r="K27" s="522" t="s">
        <v>222</v>
      </c>
      <c r="L27" s="523" t="s">
        <v>222</v>
      </c>
      <c r="M27" s="522" t="s">
        <v>222</v>
      </c>
      <c r="N27" s="523" t="s">
        <v>222</v>
      </c>
      <c r="O27" s="522" t="s">
        <v>222</v>
      </c>
      <c r="P27" s="523" t="s">
        <v>222</v>
      </c>
      <c r="Q27" s="522" t="s">
        <v>222</v>
      </c>
      <c r="R27" s="523" t="s">
        <v>222</v>
      </c>
      <c r="S27" s="522" t="s">
        <v>222</v>
      </c>
      <c r="T27" s="523" t="s">
        <v>222</v>
      </c>
      <c r="U27" s="522"/>
      <c r="V27" s="523" t="s">
        <v>222</v>
      </c>
      <c r="W27" s="522"/>
    </row>
    <row r="28" spans="1:48" ht="22.5">
      <c r="A28" s="534"/>
      <c r="B28" s="525"/>
      <c r="C28" s="526"/>
      <c r="D28" s="526"/>
      <c r="E28" s="555" t="s">
        <v>4814</v>
      </c>
      <c r="F28" s="90" t="s">
        <v>3316</v>
      </c>
      <c r="G28" s="529"/>
      <c r="H28" s="529"/>
      <c r="I28" s="529"/>
      <c r="J28" s="530"/>
      <c r="K28" s="522"/>
      <c r="L28" s="523"/>
      <c r="M28" s="522"/>
      <c r="N28" s="523"/>
      <c r="O28" s="522"/>
      <c r="P28" s="523"/>
      <c r="Q28" s="522"/>
      <c r="R28" s="523"/>
      <c r="S28" s="522"/>
      <c r="T28" s="523"/>
      <c r="U28" s="522"/>
      <c r="V28" s="523"/>
      <c r="W28" s="522"/>
    </row>
    <row r="29" spans="1:48" ht="101.25">
      <c r="A29" s="534" t="s">
        <v>1505</v>
      </c>
      <c r="B29" s="525" t="str">
        <f>IF(ISERROR(VLOOKUP(A29,TABLES!$A$2:$B$10,2,0)),"",VLOOKUP(A29,TABLES!$A$2:$B$10,2,0))</f>
        <v>■</v>
      </c>
      <c r="C29" s="582"/>
      <c r="D29" s="582"/>
      <c r="E29" s="176" t="s">
        <v>1434</v>
      </c>
      <c r="F29" s="176" t="s">
        <v>1435</v>
      </c>
      <c r="G29" s="251" t="s">
        <v>1769</v>
      </c>
      <c r="H29" s="507" t="s">
        <v>664</v>
      </c>
      <c r="I29" s="251" t="s">
        <v>3309</v>
      </c>
      <c r="J29" s="219" t="s">
        <v>202</v>
      </c>
      <c r="K29" s="536"/>
      <c r="L29" s="537"/>
      <c r="M29" s="536"/>
      <c r="N29" s="537">
        <v>34</v>
      </c>
      <c r="O29" s="536"/>
      <c r="P29" s="537"/>
      <c r="Q29" s="536"/>
      <c r="R29" s="537">
        <v>34</v>
      </c>
      <c r="S29" s="536"/>
      <c r="T29" s="537"/>
      <c r="U29" s="536"/>
      <c r="V29" s="537">
        <v>45</v>
      </c>
      <c r="W29" s="536"/>
    </row>
    <row r="30" spans="1:48">
      <c r="A30" s="534" t="s">
        <v>1507</v>
      </c>
      <c r="B30" s="525" t="str">
        <f>IF(ISERROR(VLOOKUP(A30,TABLES!$A$2:$B$10,2,0)),"",VLOOKUP(A30,TABLES!$A$2:$B$10,2,0))</f>
        <v>▐</v>
      </c>
      <c r="C30" s="526" t="str">
        <f>IF(COUNTIF(C31:C43,"x"),"z","")</f>
        <v/>
      </c>
      <c r="D30" s="526" t="str">
        <f>IF(COUNTIF(D31:D32,"x"),"z","")</f>
        <v/>
      </c>
      <c r="E30" s="527" t="s">
        <v>1806</v>
      </c>
      <c r="F30" s="529" t="s">
        <v>1753</v>
      </c>
      <c r="G30" s="529"/>
      <c r="H30" s="529"/>
      <c r="I30" s="529" t="str">
        <f>IF(G30&lt;&gt;"",IF(H30&lt;&gt;"",G30&amp;" ; "&amp;IFERROR(IF(SEARCH(" ; ",G30)&gt;0,SUBSTITUTE(G30," ; ","_N ; ")&amp;"_N"),IFERROR(IF(SEARCH(" ;",G30)&gt;0,SUBSTITUTE(G30," ;","_N  ; ")&amp;"_N"),IFERROR(IF(SEARCH(";",G30)&gt;0,SUBSTITUTE(G30,";","_N  ; ")&amp;"_N"),G30&amp;"_N"))),G30),"")</f>
        <v/>
      </c>
      <c r="J30" s="530"/>
      <c r="K30" s="522"/>
      <c r="L30" s="523"/>
      <c r="M30" s="522"/>
      <c r="N30" s="523" t="s">
        <v>222</v>
      </c>
      <c r="O30" s="522"/>
      <c r="P30" s="523"/>
      <c r="Q30" s="522"/>
      <c r="R30" s="523"/>
      <c r="S30" s="522"/>
      <c r="T30" s="523"/>
      <c r="U30" s="522" t="s">
        <v>222</v>
      </c>
      <c r="V30" s="523"/>
      <c r="W30" s="522"/>
    </row>
    <row r="31" spans="1:48" ht="112.5">
      <c r="A31" s="534" t="s">
        <v>1505</v>
      </c>
      <c r="B31" s="525" t="str">
        <f>IF(ISERROR(VLOOKUP(A31,TABLES!$A$2:$B$10,2,0)),"",VLOOKUP(A31,TABLES!$A$2:$B$10,2,0))</f>
        <v>■</v>
      </c>
      <c r="C31" s="531"/>
      <c r="D31" s="531"/>
      <c r="E31" s="280" t="s">
        <v>1497</v>
      </c>
      <c r="F31" s="280" t="s">
        <v>1498</v>
      </c>
      <c r="G31" s="251" t="s">
        <v>223</v>
      </c>
      <c r="H31" s="507" t="s">
        <v>222</v>
      </c>
      <c r="I31" s="251" t="str">
        <f>IF(G31&lt;&gt;"",IF(H31&lt;&gt;"",G31&amp;" ; "&amp;IFERROR(IF(SEARCH(" ; ",G31)&gt;0,SUBSTITUTE(G31," ; ","_N ; ")&amp;"_N"),IFERROR(IF(SEARCH(" ;",G31)&gt;0,SUBSTITUTE(G31," ;","_N  ; ")&amp;"_N"),IFERROR(IF(SEARCH(";",G31)&gt;0,SUBSTITUTE(G31,";","_N  ; ")&amp;"_N"),G31&amp;"_N"))),G31),"")</f>
        <v>AQ_FOYVIE_RevenuMont ; AQ_FOYVIE_RevenuMont_N</v>
      </c>
      <c r="J31" s="219" t="s">
        <v>202</v>
      </c>
      <c r="K31" s="536"/>
      <c r="L31" s="537"/>
      <c r="M31" s="536"/>
      <c r="N31" s="537">
        <v>35</v>
      </c>
      <c r="O31" s="536"/>
      <c r="P31" s="537"/>
      <c r="Q31" s="536"/>
      <c r="R31" s="537"/>
      <c r="S31" s="536"/>
      <c r="T31" s="537"/>
      <c r="U31" s="536">
        <v>42</v>
      </c>
      <c r="V31" s="537"/>
      <c r="W31" s="536"/>
    </row>
    <row r="32" spans="1:48" ht="22.5">
      <c r="A32" s="534" t="s">
        <v>1505</v>
      </c>
      <c r="B32" s="525" t="str">
        <f>IF(ISERROR(VLOOKUP(A32,TABLES!$A$2:$B$10,2,0)),"",VLOOKUP(A32,TABLES!$A$2:$B$10,2,0))</f>
        <v>■</v>
      </c>
      <c r="C32" s="531"/>
      <c r="D32" s="531"/>
      <c r="E32" s="175" t="s">
        <v>1277</v>
      </c>
      <c r="F32" s="175" t="s">
        <v>1388</v>
      </c>
      <c r="G32" s="251" t="s">
        <v>224</v>
      </c>
      <c r="H32" s="507" t="s">
        <v>222</v>
      </c>
      <c r="I32" s="251" t="str">
        <f>IF(G32&lt;&gt;"",IF(H32&lt;&gt;"",G32&amp;" ; "&amp;IFERROR(IF(SEARCH(" ; ",G32)&gt;0,SUBSTITUTE(G32," ; ","_N ; ")&amp;"_N"),IFERROR(IF(SEARCH(" ;",G32)&gt;0,SUBSTITUTE(G32," ;","_N  ; ")&amp;"_N"),IFERROR(IF(SEARCH(";",G32)&gt;0,SUBSTITUTE(G32,";","_N  ; ")&amp;"_N"),G32&amp;"_N"))),G32),"")</f>
        <v>AQ_FOYVIE_RevenuNbPers ; AQ_FOYVIE_RevenuNbPers_N</v>
      </c>
      <c r="J32" s="219" t="s">
        <v>202</v>
      </c>
      <c r="K32" s="536"/>
      <c r="L32" s="537"/>
      <c r="M32" s="536"/>
      <c r="N32" s="537">
        <v>36</v>
      </c>
      <c r="O32" s="536"/>
      <c r="P32" s="537"/>
      <c r="Q32" s="536"/>
      <c r="R32" s="537"/>
      <c r="S32" s="536"/>
      <c r="T32" s="537"/>
      <c r="U32" s="536">
        <v>43</v>
      </c>
      <c r="V32" s="537"/>
      <c r="W32" s="536"/>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row>
    <row r="33" spans="1:48" ht="22.5">
      <c r="A33" s="534" t="s">
        <v>1505</v>
      </c>
      <c r="B33" s="525" t="str">
        <f>IF(ISERROR(VLOOKUP(A33,TABLES!$A$2:$B$10,2,0)),"",VLOOKUP(A33,TABLES!$A$2:$B$10,2,0))</f>
        <v>■</v>
      </c>
      <c r="C33" s="535" t="str">
        <f>IF(OR(C34="x",C35="x",C36="x",C37="x",C38="x",C39="x",C40="x",C41="x",C42="x",C43="x"),"x","Sélection ci-dessous")</f>
        <v>Sélection ci-dessous</v>
      </c>
      <c r="D33" s="535" t="str">
        <f>IF(OR(D34="x",D35="x",D36="x",D37="x",D38="x",D39="x",D40="x",D41="x",D42="x",D43="x"),"x","Select items here under")</f>
        <v>Select items here under</v>
      </c>
      <c r="E33" s="489" t="s">
        <v>4001</v>
      </c>
      <c r="F33" s="175" t="s">
        <v>4191</v>
      </c>
      <c r="G33" s="251"/>
      <c r="H33" s="252"/>
      <c r="I33" s="251" t="str">
        <f t="shared" ref="I33:I43" si="2">IF(G33&lt;&gt;"",IF(H33&lt;&gt;"",G33&amp;" ; "&amp;IFERROR(IF(SEARCH(" ; ",G33)&gt;0,SUBSTITUTE(G33," ; ","_N ; ")&amp;"_N"),IFERROR(IF(SEARCH(" ;",G33)&gt;0,SUBSTITUTE(G33," ;","_N  ; ")&amp;"_N"),IFERROR(IF(SEARCH(";",G33)&gt;0,SUBSTITUTE(G33,";","_N  ; ")&amp;"_N"),G33&amp;"_N"))),G33),"")</f>
        <v/>
      </c>
      <c r="J33" s="219"/>
      <c r="K33" s="536"/>
      <c r="L33" s="537"/>
      <c r="M33" s="536"/>
      <c r="N33" s="537"/>
      <c r="O33" s="536"/>
      <c r="P33" s="537"/>
      <c r="Q33" s="536"/>
      <c r="R33" s="537"/>
      <c r="S33" s="536"/>
      <c r="T33" s="537"/>
      <c r="U33" s="536">
        <v>44</v>
      </c>
      <c r="V33" s="537"/>
      <c r="W33" s="536"/>
      <c r="X33" s="235"/>
      <c r="Y33" s="235"/>
      <c r="Z33" s="235"/>
      <c r="AA33" s="235"/>
      <c r="AB33" s="235"/>
      <c r="AC33" s="235"/>
      <c r="AD33" s="235"/>
      <c r="AE33" s="235"/>
      <c r="AF33" s="235"/>
      <c r="AG33" s="235"/>
      <c r="AH33" s="235"/>
      <c r="AI33" s="235"/>
      <c r="AJ33" s="235"/>
      <c r="AK33" s="235"/>
      <c r="AL33" s="235"/>
      <c r="AM33" s="235"/>
      <c r="AN33" s="235"/>
      <c r="AO33" s="235"/>
      <c r="AP33" s="235"/>
      <c r="AQ33" s="235"/>
      <c r="AR33" s="235"/>
      <c r="AS33" s="235"/>
      <c r="AT33" s="235"/>
      <c r="AU33" s="235"/>
      <c r="AV33" s="235"/>
    </row>
    <row r="34" spans="1:48">
      <c r="A34" s="534" t="s">
        <v>482</v>
      </c>
      <c r="B34" s="525" t="str">
        <f>IF(ISERROR(VLOOKUP(A34,TABLES!$A$2:$B$10,2,0)),"",VLOOKUP(A34,TABLES!$A$2:$B$10,2,0))</f>
        <v>-</v>
      </c>
      <c r="C34" s="531"/>
      <c r="D34" s="531"/>
      <c r="E34" s="460" t="s">
        <v>3991</v>
      </c>
      <c r="F34" s="175" t="s">
        <v>4192</v>
      </c>
      <c r="G34" s="251" t="s">
        <v>4002</v>
      </c>
      <c r="H34" s="252"/>
      <c r="I34" s="251" t="str">
        <f t="shared" si="2"/>
        <v>AQ_FOYVIE_OrigResRvProf</v>
      </c>
      <c r="J34" s="219" t="s">
        <v>202</v>
      </c>
      <c r="K34" s="536"/>
      <c r="L34" s="537"/>
      <c r="M34" s="536"/>
      <c r="N34" s="537"/>
      <c r="O34" s="536"/>
      <c r="P34" s="537"/>
      <c r="Q34" s="536"/>
      <c r="R34" s="537"/>
      <c r="S34" s="536"/>
      <c r="T34" s="537"/>
      <c r="U34" s="536">
        <v>44</v>
      </c>
      <c r="V34" s="537"/>
      <c r="W34" s="536"/>
      <c r="X34" s="235"/>
      <c r="Y34" s="235"/>
      <c r="Z34" s="235"/>
      <c r="AA34" s="235"/>
      <c r="AB34" s="235"/>
      <c r="AC34" s="235"/>
      <c r="AD34" s="235"/>
      <c r="AE34" s="235"/>
      <c r="AF34" s="235"/>
      <c r="AG34" s="235"/>
      <c r="AH34" s="235"/>
      <c r="AI34" s="235"/>
      <c r="AJ34" s="235"/>
      <c r="AK34" s="235"/>
      <c r="AL34" s="235"/>
      <c r="AM34" s="235"/>
      <c r="AN34" s="235"/>
      <c r="AO34" s="235"/>
      <c r="AP34" s="235"/>
      <c r="AQ34" s="235"/>
      <c r="AR34" s="235"/>
      <c r="AS34" s="235"/>
      <c r="AT34" s="235"/>
      <c r="AU34" s="235"/>
      <c r="AV34" s="235"/>
    </row>
    <row r="35" spans="1:48">
      <c r="A35" s="534" t="s">
        <v>482</v>
      </c>
      <c r="B35" s="525" t="str">
        <f>IF(ISERROR(VLOOKUP(A35,TABLES!$A$2:$B$10,2,0)),"",VLOOKUP(A35,TABLES!$A$2:$B$10,2,0))</f>
        <v>-</v>
      </c>
      <c r="C35" s="531"/>
      <c r="D35" s="531"/>
      <c r="E35" s="460" t="s">
        <v>3992</v>
      </c>
      <c r="F35" s="175" t="s">
        <v>4193</v>
      </c>
      <c r="G35" s="251" t="s">
        <v>4003</v>
      </c>
      <c r="H35" s="252"/>
      <c r="I35" s="251" t="str">
        <f t="shared" si="2"/>
        <v>AQ_FOYVIE_OrigResChom</v>
      </c>
      <c r="J35" s="219" t="s">
        <v>202</v>
      </c>
      <c r="K35" s="536"/>
      <c r="L35" s="537"/>
      <c r="M35" s="536"/>
      <c r="N35" s="537"/>
      <c r="O35" s="536"/>
      <c r="P35" s="537"/>
      <c r="Q35" s="536"/>
      <c r="R35" s="537"/>
      <c r="S35" s="536"/>
      <c r="T35" s="537"/>
      <c r="U35" s="536">
        <v>44</v>
      </c>
      <c r="V35" s="537"/>
      <c r="W35" s="536"/>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row>
    <row r="36" spans="1:48">
      <c r="A36" s="534" t="s">
        <v>482</v>
      </c>
      <c r="B36" s="525" t="str">
        <f>IF(ISERROR(VLOOKUP(A36,TABLES!$A$2:$B$10,2,0)),"",VLOOKUP(A36,TABLES!$A$2:$B$10,2,0))</f>
        <v>-</v>
      </c>
      <c r="C36" s="531"/>
      <c r="D36" s="531"/>
      <c r="E36" s="460" t="s">
        <v>3993</v>
      </c>
      <c r="F36" s="175" t="s">
        <v>4194</v>
      </c>
      <c r="G36" s="251" t="s">
        <v>4004</v>
      </c>
      <c r="H36" s="252"/>
      <c r="I36" s="251" t="str">
        <f t="shared" si="2"/>
        <v>AQ_FOYVIE_OrigResRetr</v>
      </c>
      <c r="J36" s="219" t="s">
        <v>202</v>
      </c>
      <c r="K36" s="536"/>
      <c r="L36" s="537"/>
      <c r="M36" s="536"/>
      <c r="N36" s="537"/>
      <c r="O36" s="536"/>
      <c r="P36" s="537"/>
      <c r="Q36" s="536"/>
      <c r="R36" s="537"/>
      <c r="S36" s="536"/>
      <c r="T36" s="537"/>
      <c r="U36" s="536">
        <v>44</v>
      </c>
      <c r="V36" s="537"/>
      <c r="W36" s="536"/>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row>
    <row r="37" spans="1:48">
      <c r="A37" s="534" t="s">
        <v>482</v>
      </c>
      <c r="B37" s="525" t="str">
        <f>IF(ISERROR(VLOOKUP(A37,TABLES!$A$2:$B$10,2,0)),"",VLOOKUP(A37,TABLES!$A$2:$B$10,2,0))</f>
        <v>-</v>
      </c>
      <c r="C37" s="531"/>
      <c r="D37" s="531"/>
      <c r="E37" s="460" t="s">
        <v>3994</v>
      </c>
      <c r="F37" s="175" t="s">
        <v>4195</v>
      </c>
      <c r="G37" s="251" t="s">
        <v>4005</v>
      </c>
      <c r="H37" s="252"/>
      <c r="I37" s="251" t="str">
        <f t="shared" si="2"/>
        <v>AQ_FOYVIE_OrigResAssMal</v>
      </c>
      <c r="J37" s="219" t="s">
        <v>202</v>
      </c>
      <c r="K37" s="536"/>
      <c r="L37" s="537"/>
      <c r="M37" s="536"/>
      <c r="N37" s="537"/>
      <c r="O37" s="536"/>
      <c r="P37" s="537"/>
      <c r="Q37" s="536"/>
      <c r="R37" s="537"/>
      <c r="S37" s="536"/>
      <c r="T37" s="537"/>
      <c r="U37" s="536">
        <v>44</v>
      </c>
      <c r="V37" s="537"/>
      <c r="W37" s="536"/>
      <c r="X37" s="235"/>
      <c r="Y37" s="235"/>
      <c r="Z37" s="235"/>
      <c r="AA37" s="235"/>
      <c r="AB37" s="235"/>
      <c r="AC37" s="235"/>
      <c r="AD37" s="235"/>
      <c r="AE37" s="235"/>
      <c r="AF37" s="235"/>
      <c r="AG37" s="235"/>
      <c r="AH37" s="235"/>
      <c r="AI37" s="235"/>
      <c r="AJ37" s="235"/>
      <c r="AK37" s="235"/>
      <c r="AL37" s="235"/>
      <c r="AM37" s="235"/>
      <c r="AN37" s="235"/>
      <c r="AO37" s="235"/>
      <c r="AP37" s="235"/>
      <c r="AQ37" s="235"/>
      <c r="AR37" s="235"/>
      <c r="AS37" s="235"/>
      <c r="AT37" s="235"/>
      <c r="AU37" s="235"/>
      <c r="AV37" s="235"/>
    </row>
    <row r="38" spans="1:48">
      <c r="A38" s="534" t="s">
        <v>482</v>
      </c>
      <c r="B38" s="525" t="str">
        <f>IF(ISERROR(VLOOKUP(A38,TABLES!$A$2:$B$10,2,0)),"",VLOOKUP(A38,TABLES!$A$2:$B$10,2,0))</f>
        <v>-</v>
      </c>
      <c r="C38" s="531"/>
      <c r="D38" s="531"/>
      <c r="E38" s="460" t="s">
        <v>3995</v>
      </c>
      <c r="F38" s="175" t="s">
        <v>4196</v>
      </c>
      <c r="G38" s="251" t="s">
        <v>4006</v>
      </c>
      <c r="H38" s="252"/>
      <c r="I38" s="251" t="str">
        <f t="shared" si="2"/>
        <v>AQ_FOYVIE_OrigResAdHand</v>
      </c>
      <c r="J38" s="219" t="s">
        <v>202</v>
      </c>
      <c r="K38" s="536"/>
      <c r="L38" s="537"/>
      <c r="M38" s="536"/>
      <c r="N38" s="537"/>
      <c r="O38" s="536"/>
      <c r="P38" s="537"/>
      <c r="Q38" s="536"/>
      <c r="R38" s="537"/>
      <c r="S38" s="536"/>
      <c r="T38" s="537"/>
      <c r="U38" s="536">
        <v>44</v>
      </c>
      <c r="V38" s="537"/>
      <c r="W38" s="536"/>
      <c r="X38" s="235"/>
      <c r="Y38" s="235"/>
      <c r="Z38" s="235"/>
      <c r="AA38" s="235"/>
      <c r="AB38" s="235"/>
      <c r="AC38" s="235"/>
      <c r="AD38" s="235"/>
      <c r="AE38" s="235"/>
      <c r="AF38" s="235"/>
      <c r="AG38" s="235"/>
      <c r="AH38" s="235"/>
      <c r="AI38" s="235"/>
      <c r="AJ38" s="235"/>
      <c r="AK38" s="235"/>
      <c r="AL38" s="235"/>
      <c r="AM38" s="235"/>
      <c r="AN38" s="235"/>
      <c r="AO38" s="235"/>
      <c r="AP38" s="235"/>
      <c r="AQ38" s="235"/>
      <c r="AR38" s="235"/>
      <c r="AS38" s="235"/>
      <c r="AT38" s="235"/>
      <c r="AU38" s="235"/>
      <c r="AV38" s="235"/>
    </row>
    <row r="39" spans="1:48">
      <c r="A39" s="534" t="s">
        <v>482</v>
      </c>
      <c r="B39" s="525" t="str">
        <f>IF(ISERROR(VLOOKUP(A39,TABLES!$A$2:$B$10,2,0)),"",VLOOKUP(A39,TABLES!$A$2:$B$10,2,0))</f>
        <v>-</v>
      </c>
      <c r="C39" s="531"/>
      <c r="D39" s="531"/>
      <c r="E39" s="460" t="s">
        <v>3996</v>
      </c>
      <c r="F39" s="175" t="s">
        <v>4197</v>
      </c>
      <c r="G39" s="251" t="s">
        <v>4007</v>
      </c>
      <c r="H39" s="252"/>
      <c r="I39" s="251" t="str">
        <f t="shared" si="2"/>
        <v>AQ_FOYVIE_OrigResBourse</v>
      </c>
      <c r="J39" s="219" t="s">
        <v>202</v>
      </c>
      <c r="K39" s="536"/>
      <c r="L39" s="537"/>
      <c r="M39" s="536"/>
      <c r="N39" s="537"/>
      <c r="O39" s="536"/>
      <c r="P39" s="537"/>
      <c r="Q39" s="536"/>
      <c r="R39" s="537"/>
      <c r="S39" s="536"/>
      <c r="T39" s="537"/>
      <c r="U39" s="536">
        <v>44</v>
      </c>
      <c r="V39" s="537"/>
      <c r="W39" s="536"/>
      <c r="X39" s="235"/>
      <c r="Y39" s="235"/>
      <c r="Z39" s="235"/>
      <c r="AA39" s="235"/>
      <c r="AB39" s="235"/>
      <c r="AC39" s="235"/>
      <c r="AD39" s="235"/>
      <c r="AE39" s="235"/>
      <c r="AF39" s="235"/>
      <c r="AG39" s="235"/>
      <c r="AH39" s="235"/>
      <c r="AI39" s="235"/>
      <c r="AJ39" s="235"/>
      <c r="AK39" s="235"/>
      <c r="AL39" s="235"/>
      <c r="AM39" s="235"/>
      <c r="AN39" s="235"/>
      <c r="AO39" s="235"/>
      <c r="AP39" s="235"/>
      <c r="AQ39" s="235"/>
      <c r="AR39" s="235"/>
      <c r="AS39" s="235"/>
      <c r="AT39" s="235"/>
      <c r="AU39" s="235"/>
      <c r="AV39" s="235"/>
    </row>
    <row r="40" spans="1:48">
      <c r="A40" s="534" t="s">
        <v>482</v>
      </c>
      <c r="B40" s="525" t="str">
        <f>IF(ISERROR(VLOOKUP(A40,TABLES!$A$2:$B$10,2,0)),"",VLOOKUP(A40,TABLES!$A$2:$B$10,2,0))</f>
        <v>-</v>
      </c>
      <c r="C40" s="531"/>
      <c r="D40" s="531"/>
      <c r="E40" s="460" t="s">
        <v>3997</v>
      </c>
      <c r="F40" s="175" t="s">
        <v>4198</v>
      </c>
      <c r="G40" s="251" t="s">
        <v>4008</v>
      </c>
      <c r="H40" s="252"/>
      <c r="I40" s="251" t="str">
        <f t="shared" si="2"/>
        <v>AQ_FOYVIE_OrigResProch</v>
      </c>
      <c r="J40" s="219" t="s">
        <v>202</v>
      </c>
      <c r="K40" s="536"/>
      <c r="L40" s="537"/>
      <c r="M40" s="536"/>
      <c r="N40" s="537"/>
      <c r="O40" s="536"/>
      <c r="P40" s="537"/>
      <c r="Q40" s="536"/>
      <c r="R40" s="537"/>
      <c r="S40" s="536"/>
      <c r="T40" s="537"/>
      <c r="U40" s="536">
        <v>44</v>
      </c>
      <c r="V40" s="537"/>
      <c r="W40" s="536"/>
      <c r="X40" s="235"/>
      <c r="Y40" s="235"/>
      <c r="Z40" s="235"/>
      <c r="AA40" s="235"/>
      <c r="AB40" s="235"/>
      <c r="AC40" s="235"/>
      <c r="AD40" s="235"/>
      <c r="AE40" s="235"/>
      <c r="AF40" s="235"/>
      <c r="AG40" s="235"/>
      <c r="AH40" s="235"/>
      <c r="AI40" s="235"/>
      <c r="AJ40" s="235"/>
      <c r="AK40" s="235"/>
      <c r="AL40" s="235"/>
      <c r="AM40" s="235"/>
      <c r="AN40" s="235"/>
      <c r="AO40" s="235"/>
      <c r="AP40" s="235"/>
      <c r="AQ40" s="235"/>
      <c r="AR40" s="235"/>
      <c r="AS40" s="235"/>
      <c r="AT40" s="235"/>
      <c r="AU40" s="235"/>
      <c r="AV40" s="235"/>
    </row>
    <row r="41" spans="1:48">
      <c r="A41" s="534" t="s">
        <v>482</v>
      </c>
      <c r="B41" s="525" t="str">
        <f>IF(ISERROR(VLOOKUP(A41,TABLES!$A$2:$B$10,2,0)),"",VLOOKUP(A41,TABLES!$A$2:$B$10,2,0))</f>
        <v>-</v>
      </c>
      <c r="C41" s="531"/>
      <c r="D41" s="531"/>
      <c r="E41" s="460" t="s">
        <v>3998</v>
      </c>
      <c r="F41" s="175" t="s">
        <v>4199</v>
      </c>
      <c r="G41" s="251" t="s">
        <v>4009</v>
      </c>
      <c r="H41" s="252"/>
      <c r="I41" s="251" t="str">
        <f t="shared" si="2"/>
        <v>AQ_FOYVIE_OrigResCapit</v>
      </c>
      <c r="J41" s="219" t="s">
        <v>202</v>
      </c>
      <c r="K41" s="536"/>
      <c r="L41" s="537"/>
      <c r="M41" s="536"/>
      <c r="N41" s="537"/>
      <c r="O41" s="536"/>
      <c r="P41" s="537"/>
      <c r="Q41" s="536"/>
      <c r="R41" s="537"/>
      <c r="S41" s="536"/>
      <c r="T41" s="537"/>
      <c r="U41" s="536">
        <v>44</v>
      </c>
      <c r="V41" s="537"/>
      <c r="W41" s="536"/>
      <c r="X41" s="235"/>
      <c r="Y41" s="235"/>
      <c r="Z41" s="235"/>
      <c r="AA41" s="235"/>
      <c r="AB41" s="235"/>
      <c r="AC41" s="235"/>
      <c r="AD41" s="235"/>
      <c r="AE41" s="235"/>
      <c r="AF41" s="235"/>
      <c r="AG41" s="235"/>
      <c r="AH41" s="235"/>
      <c r="AI41" s="235"/>
      <c r="AJ41" s="235"/>
      <c r="AK41" s="235"/>
      <c r="AL41" s="235"/>
      <c r="AM41" s="235"/>
      <c r="AN41" s="235"/>
      <c r="AO41" s="235"/>
      <c r="AP41" s="235"/>
      <c r="AQ41" s="235"/>
      <c r="AR41" s="235"/>
      <c r="AS41" s="235"/>
      <c r="AT41" s="235"/>
      <c r="AU41" s="235"/>
      <c r="AV41" s="235"/>
    </row>
    <row r="42" spans="1:48">
      <c r="A42" s="534" t="s">
        <v>482</v>
      </c>
      <c r="B42" s="525" t="str">
        <f>IF(ISERROR(VLOOKUP(A42,TABLES!$A$2:$B$10,2,0)),"",VLOOKUP(A42,TABLES!$A$2:$B$10,2,0))</f>
        <v>-</v>
      </c>
      <c r="C42" s="531"/>
      <c r="D42" s="531"/>
      <c r="E42" s="460" t="s">
        <v>3999</v>
      </c>
      <c r="F42" s="175" t="s">
        <v>4200</v>
      </c>
      <c r="G42" s="251" t="s">
        <v>4010</v>
      </c>
      <c r="H42" s="252"/>
      <c r="I42" s="251" t="str">
        <f t="shared" si="2"/>
        <v>AQ_FOYVIE_OrigResSsRev</v>
      </c>
      <c r="J42" s="219" t="s">
        <v>202</v>
      </c>
      <c r="K42" s="536"/>
      <c r="L42" s="537"/>
      <c r="M42" s="536"/>
      <c r="N42" s="537"/>
      <c r="O42" s="536"/>
      <c r="P42" s="537"/>
      <c r="Q42" s="536"/>
      <c r="R42" s="537"/>
      <c r="S42" s="536"/>
      <c r="T42" s="537"/>
      <c r="U42" s="536">
        <v>44</v>
      </c>
      <c r="V42" s="537"/>
      <c r="W42" s="536"/>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row>
    <row r="43" spans="1:48">
      <c r="A43" s="534" t="s">
        <v>482</v>
      </c>
      <c r="B43" s="525" t="str">
        <f>IF(ISERROR(VLOOKUP(A43,TABLES!$A$2:$B$10,2,0)),"",VLOOKUP(A43,TABLES!$A$2:$B$10,2,0))</f>
        <v>-</v>
      </c>
      <c r="C43" s="531"/>
      <c r="D43" s="531"/>
      <c r="E43" s="460" t="s">
        <v>4000</v>
      </c>
      <c r="F43" s="175" t="s">
        <v>4201</v>
      </c>
      <c r="G43" s="251" t="s">
        <v>4011</v>
      </c>
      <c r="H43" s="252"/>
      <c r="I43" s="251" t="str">
        <f t="shared" si="2"/>
        <v>AQ_FOYVIE_OrigResAut; AQ_FOYVIE_OrigResAutPs</v>
      </c>
      <c r="J43" s="219" t="s">
        <v>202</v>
      </c>
      <c r="K43" s="536"/>
      <c r="L43" s="537"/>
      <c r="M43" s="536"/>
      <c r="N43" s="537"/>
      <c r="O43" s="536"/>
      <c r="P43" s="537"/>
      <c r="Q43" s="536"/>
      <c r="R43" s="537"/>
      <c r="S43" s="536"/>
      <c r="T43" s="537"/>
      <c r="U43" s="536">
        <v>44</v>
      </c>
      <c r="V43" s="537"/>
      <c r="W43" s="536"/>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row>
    <row r="44" spans="1:48">
      <c r="A44" s="534" t="s">
        <v>1507</v>
      </c>
      <c r="B44" s="525" t="str">
        <f>IF(ISERROR(VLOOKUP(A44,TABLES!$A$2:$B$10,2,0)),"",VLOOKUP(A44,TABLES!$A$2:$B$10,2,0))</f>
        <v>▐</v>
      </c>
      <c r="C44" s="526" t="str">
        <f>IF(COUNTIF(C45:C83,"x"),"z","")</f>
        <v/>
      </c>
      <c r="D44" s="526" t="str">
        <f>IF(COUNTIF(D45:D83,"x"),"z","")</f>
        <v/>
      </c>
      <c r="E44" s="527" t="s">
        <v>1751</v>
      </c>
      <c r="F44" s="529" t="s">
        <v>1752</v>
      </c>
      <c r="G44" s="529"/>
      <c r="H44" s="529"/>
      <c r="I44" s="529"/>
      <c r="J44" s="530"/>
      <c r="K44" s="522" t="s">
        <v>222</v>
      </c>
      <c r="L44" s="523" t="s">
        <v>222</v>
      </c>
      <c r="M44" s="522" t="s">
        <v>222</v>
      </c>
      <c r="N44" s="523" t="s">
        <v>222</v>
      </c>
      <c r="O44" s="522" t="s">
        <v>222</v>
      </c>
      <c r="P44" s="523" t="s">
        <v>222</v>
      </c>
      <c r="Q44" s="522"/>
      <c r="R44" s="523"/>
      <c r="S44" s="522"/>
      <c r="T44" s="523" t="s">
        <v>222</v>
      </c>
      <c r="U44" s="522" t="s">
        <v>222</v>
      </c>
      <c r="V44" s="523" t="s">
        <v>222</v>
      </c>
      <c r="W44" s="522"/>
      <c r="X44" s="235"/>
      <c r="Y44" s="235"/>
      <c r="Z44" s="235"/>
      <c r="AA44" s="235"/>
      <c r="AB44" s="235"/>
      <c r="AC44" s="235"/>
      <c r="AD44" s="235"/>
      <c r="AE44" s="235"/>
      <c r="AF44" s="235"/>
      <c r="AG44" s="235"/>
      <c r="AH44" s="235"/>
      <c r="AI44" s="235"/>
      <c r="AJ44" s="235"/>
      <c r="AK44" s="235"/>
      <c r="AL44" s="235"/>
      <c r="AM44" s="235"/>
      <c r="AN44" s="235"/>
      <c r="AO44" s="235"/>
      <c r="AP44" s="235"/>
      <c r="AQ44" s="235"/>
      <c r="AR44" s="235"/>
      <c r="AS44" s="235"/>
      <c r="AT44" s="235"/>
      <c r="AU44" s="235"/>
      <c r="AV44" s="235"/>
    </row>
    <row r="45" spans="1:48">
      <c r="A45" s="534" t="s">
        <v>1505</v>
      </c>
      <c r="B45" s="525" t="str">
        <f>IF(ISERROR(VLOOKUP(A45,TABLES!$A$2:$B$10,2,0)),"",VLOOKUP(A45,TABLES!$A$2:$B$10,2,0))</f>
        <v>■</v>
      </c>
      <c r="C45" s="531"/>
      <c r="D45" s="531"/>
      <c r="E45" s="175" t="s">
        <v>1593</v>
      </c>
      <c r="F45" s="175" t="s">
        <v>1594</v>
      </c>
      <c r="G45" s="251" t="s">
        <v>225</v>
      </c>
      <c r="H45" s="507" t="s">
        <v>222</v>
      </c>
      <c r="I45" s="251" t="str">
        <f t="shared" ref="I45:I83" si="3">IF(G45&lt;&gt;"",IF(H45&lt;&gt;"",G45&amp;" ; "&amp;IFERROR(IF(SEARCH(" ; ",G45)&gt;0,SUBSTITUTE(G45," ; ","_N ; ")&amp;"_N"),IFERROR(IF(SEARCH(" ;",G45)&gt;0,SUBSTITUTE(G45," ;","_N  ; ")&amp;"_N"),IFERROR(IF(SEARCH(";",G45)&gt;0,SUBSTITUTE(G45,";","_N  ; ")&amp;"_N"),G45&amp;"_N"))),G45),"")</f>
        <v>AQ_FOYVIE_SoinNonFinA ; AQ_FOYVIE_SoinNonFinA_N</v>
      </c>
      <c r="J45" s="219" t="s">
        <v>202</v>
      </c>
      <c r="K45" s="536">
        <v>17</v>
      </c>
      <c r="L45" s="537">
        <v>20</v>
      </c>
      <c r="M45" s="536">
        <v>37</v>
      </c>
      <c r="N45" s="537">
        <v>37</v>
      </c>
      <c r="O45" s="536">
        <v>36</v>
      </c>
      <c r="P45" s="537">
        <v>27</v>
      </c>
      <c r="Q45" s="536"/>
      <c r="R45" s="537"/>
      <c r="S45" s="536"/>
      <c r="T45" s="537">
        <v>54</v>
      </c>
      <c r="U45" s="536">
        <v>46</v>
      </c>
      <c r="V45" s="537">
        <v>39</v>
      </c>
      <c r="W45" s="536"/>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row>
    <row r="46" spans="1:48">
      <c r="A46" s="534" t="s">
        <v>1508</v>
      </c>
      <c r="B46" s="525" t="str">
        <f>IF(ISERROR(VLOOKUP(A46,TABLES!$A$2:$B$10,2,0)),"",VLOOKUP(A46,TABLES!$A$2:$B$10,2,0))</f>
        <v>□</v>
      </c>
      <c r="C46" s="538" t="str">
        <f>IF(COUNTIF(C47:C54,"x"),"x","")</f>
        <v/>
      </c>
      <c r="D46" s="538" t="str">
        <f>IF(COUNTIF(D47:D54,"x"),"x","")</f>
        <v/>
      </c>
      <c r="E46" s="176" t="s">
        <v>3199</v>
      </c>
      <c r="F46" s="176" t="s">
        <v>4309</v>
      </c>
      <c r="G46" s="251"/>
      <c r="H46" s="252"/>
      <c r="I46" s="251" t="str">
        <f t="shared" si="3"/>
        <v/>
      </c>
      <c r="J46" s="219"/>
      <c r="K46" s="536"/>
      <c r="L46" s="537"/>
      <c r="M46" s="536"/>
      <c r="N46" s="537"/>
      <c r="O46" s="536">
        <v>36</v>
      </c>
      <c r="P46" s="537">
        <v>27</v>
      </c>
      <c r="Q46" s="536"/>
      <c r="R46" s="537"/>
      <c r="S46" s="536"/>
      <c r="T46" s="537"/>
      <c r="U46" s="536"/>
      <c r="V46" s="537">
        <v>39</v>
      </c>
      <c r="W46" s="536"/>
    </row>
    <row r="47" spans="1:48">
      <c r="A47" s="534" t="s">
        <v>482</v>
      </c>
      <c r="B47" s="525" t="str">
        <f>IF(ISERROR(VLOOKUP(A47,TABLES!$A$2:$B$10,2,0)),"",VLOOKUP(A47,TABLES!$A$2:$B$10,2,0))</f>
        <v>-</v>
      </c>
      <c r="C47" s="539" t="str">
        <f t="shared" ref="C47:C54" si="4">IF($C$45="x","x","")</f>
        <v/>
      </c>
      <c r="D47" s="539" t="str">
        <f t="shared" ref="D47:D54" si="5">IF($D$45="x","x","")</f>
        <v/>
      </c>
      <c r="E47" s="176" t="s">
        <v>950</v>
      </c>
      <c r="F47" s="176" t="s">
        <v>956</v>
      </c>
      <c r="G47" s="251" t="s">
        <v>348</v>
      </c>
      <c r="H47" s="507" t="s">
        <v>222</v>
      </c>
      <c r="I47" s="251" t="str">
        <f t="shared" si="3"/>
        <v>AQ_FOYVIE_SoFinADent ; AQ_FOYVIE_SoFinADent_N</v>
      </c>
      <c r="J47" s="219" t="s">
        <v>202</v>
      </c>
      <c r="K47" s="536"/>
      <c r="L47" s="537"/>
      <c r="M47" s="536"/>
      <c r="N47" s="537"/>
      <c r="O47" s="536">
        <v>36</v>
      </c>
      <c r="P47" s="537">
        <v>27</v>
      </c>
      <c r="Q47" s="536"/>
      <c r="R47" s="537"/>
      <c r="S47" s="536"/>
      <c r="T47" s="537"/>
      <c r="U47" s="536"/>
      <c r="V47" s="537">
        <v>39</v>
      </c>
      <c r="W47" s="536"/>
    </row>
    <row r="48" spans="1:48">
      <c r="A48" s="534" t="s">
        <v>482</v>
      </c>
      <c r="B48" s="525" t="str">
        <f>IF(ISERROR(VLOOKUP(A48,TABLES!$A$2:$B$10,2,0)),"",VLOOKUP(A48,TABLES!$A$2:$B$10,2,0))</f>
        <v>-</v>
      </c>
      <c r="C48" s="539" t="str">
        <f t="shared" si="4"/>
        <v/>
      </c>
      <c r="D48" s="539" t="str">
        <f t="shared" si="5"/>
        <v/>
      </c>
      <c r="E48" s="176" t="s">
        <v>951</v>
      </c>
      <c r="F48" s="176" t="s">
        <v>957</v>
      </c>
      <c r="G48" s="251" t="s">
        <v>349</v>
      </c>
      <c r="H48" s="507" t="s">
        <v>222</v>
      </c>
      <c r="I48" s="251" t="str">
        <f t="shared" si="3"/>
        <v>AQ_FOYVIE_SoFinALune ; AQ_FOYVIE_SoFinALune_N</v>
      </c>
      <c r="J48" s="219" t="s">
        <v>202</v>
      </c>
      <c r="K48" s="536"/>
      <c r="L48" s="537"/>
      <c r="M48" s="536"/>
      <c r="N48" s="537"/>
      <c r="O48" s="536">
        <v>36</v>
      </c>
      <c r="P48" s="537">
        <v>27</v>
      </c>
      <c r="Q48" s="536"/>
      <c r="R48" s="537"/>
      <c r="S48" s="536"/>
      <c r="T48" s="537"/>
      <c r="U48" s="536"/>
      <c r="V48" s="537">
        <v>39</v>
      </c>
      <c r="W48" s="536"/>
    </row>
    <row r="49" spans="1:23">
      <c r="A49" s="534" t="s">
        <v>482</v>
      </c>
      <c r="B49" s="525" t="str">
        <f>IF(ISERROR(VLOOKUP(A49,TABLES!$A$2:$B$10,2,0)),"",VLOOKUP(A49,TABLES!$A$2:$B$10,2,0))</f>
        <v>-</v>
      </c>
      <c r="C49" s="539" t="str">
        <f t="shared" si="4"/>
        <v/>
      </c>
      <c r="D49" s="539" t="str">
        <f t="shared" si="5"/>
        <v/>
      </c>
      <c r="E49" s="176" t="s">
        <v>952</v>
      </c>
      <c r="F49" s="176" t="s">
        <v>958</v>
      </c>
      <c r="G49" s="251" t="s">
        <v>350</v>
      </c>
      <c r="H49" s="507" t="s">
        <v>222</v>
      </c>
      <c r="I49" s="251" t="str">
        <f t="shared" si="3"/>
        <v>AQ_FOYVIE_SoFinAGene ; AQ_FOYVIE_SoFinAGene_N</v>
      </c>
      <c r="J49" s="219" t="s">
        <v>202</v>
      </c>
      <c r="K49" s="536"/>
      <c r="L49" s="537"/>
      <c r="M49" s="536"/>
      <c r="N49" s="537"/>
      <c r="O49" s="536">
        <v>36</v>
      </c>
      <c r="P49" s="537">
        <v>27</v>
      </c>
      <c r="Q49" s="536"/>
      <c r="R49" s="537"/>
      <c r="S49" s="536"/>
      <c r="T49" s="537"/>
      <c r="U49" s="536"/>
      <c r="V49" s="537">
        <v>39</v>
      </c>
      <c r="W49" s="536"/>
    </row>
    <row r="50" spans="1:23">
      <c r="A50" s="534" t="s">
        <v>482</v>
      </c>
      <c r="B50" s="525" t="str">
        <f>IF(ISERROR(VLOOKUP(A50,TABLES!$A$2:$B$10,2,0)),"",VLOOKUP(A50,TABLES!$A$2:$B$10,2,0))</f>
        <v>-</v>
      </c>
      <c r="C50" s="539" t="str">
        <f t="shared" si="4"/>
        <v/>
      </c>
      <c r="D50" s="539" t="str">
        <f t="shared" si="5"/>
        <v/>
      </c>
      <c r="E50" s="176" t="s">
        <v>953</v>
      </c>
      <c r="F50" s="176" t="s">
        <v>959</v>
      </c>
      <c r="G50" s="251" t="s">
        <v>351</v>
      </c>
      <c r="H50" s="507" t="s">
        <v>222</v>
      </c>
      <c r="I50" s="251" t="str">
        <f t="shared" si="3"/>
        <v>AQ_FOYVIE_SoFinASpec ; AQ_FOYVIE_SoFinASpec_N</v>
      </c>
      <c r="J50" s="219" t="s">
        <v>202</v>
      </c>
      <c r="K50" s="536"/>
      <c r="L50" s="537"/>
      <c r="M50" s="536"/>
      <c r="N50" s="537"/>
      <c r="O50" s="536">
        <v>36</v>
      </c>
      <c r="P50" s="537">
        <v>27</v>
      </c>
      <c r="Q50" s="536"/>
      <c r="R50" s="537"/>
      <c r="S50" s="536"/>
      <c r="T50" s="537"/>
      <c r="U50" s="536"/>
      <c r="V50" s="537">
        <v>39</v>
      </c>
      <c r="W50" s="536"/>
    </row>
    <row r="51" spans="1:23">
      <c r="A51" s="534" t="s">
        <v>482</v>
      </c>
      <c r="B51" s="525" t="str">
        <f>IF(ISERROR(VLOOKUP(A51,TABLES!$A$2:$B$10,2,0)),"",VLOOKUP(A51,TABLES!$A$2:$B$10,2,0))</f>
        <v>-</v>
      </c>
      <c r="C51" s="539" t="str">
        <f t="shared" si="4"/>
        <v/>
      </c>
      <c r="D51" s="539" t="str">
        <f t="shared" si="5"/>
        <v/>
      </c>
      <c r="E51" s="176" t="s">
        <v>954</v>
      </c>
      <c r="F51" s="176" t="s">
        <v>960</v>
      </c>
      <c r="G51" s="251" t="s">
        <v>352</v>
      </c>
      <c r="H51" s="507" t="s">
        <v>222</v>
      </c>
      <c r="I51" s="251" t="str">
        <f t="shared" si="3"/>
        <v>AQ_FOYVIE_SoFinAProf ; AQ_FOYVIE_SoFinAProf_N</v>
      </c>
      <c r="J51" s="219" t="s">
        <v>202</v>
      </c>
      <c r="K51" s="536"/>
      <c r="L51" s="537"/>
      <c r="M51" s="536"/>
      <c r="N51" s="537"/>
      <c r="O51" s="536">
        <v>36</v>
      </c>
      <c r="P51" s="537">
        <v>27</v>
      </c>
      <c r="Q51" s="536"/>
      <c r="R51" s="537"/>
      <c r="S51" s="536"/>
      <c r="T51" s="537"/>
      <c r="U51" s="536"/>
      <c r="V51" s="537">
        <v>39</v>
      </c>
      <c r="W51" s="536"/>
    </row>
    <row r="52" spans="1:23">
      <c r="A52" s="534"/>
      <c r="B52" s="525"/>
      <c r="C52" s="539" t="str">
        <f t="shared" si="4"/>
        <v/>
      </c>
      <c r="D52" s="539" t="str">
        <f t="shared" si="5"/>
        <v/>
      </c>
      <c r="E52" s="176" t="s">
        <v>4528</v>
      </c>
      <c r="F52" s="176" t="s">
        <v>4375</v>
      </c>
      <c r="G52" s="251" t="s">
        <v>4373</v>
      </c>
      <c r="H52" s="252"/>
      <c r="I52" s="251" t="str">
        <f t="shared" si="3"/>
        <v>AQ_FOYVIE_SoFinAAudit</v>
      </c>
      <c r="J52" s="219" t="s">
        <v>202</v>
      </c>
      <c r="K52" s="536"/>
      <c r="L52" s="537"/>
      <c r="M52" s="536"/>
      <c r="N52" s="537"/>
      <c r="O52" s="536"/>
      <c r="P52" s="537"/>
      <c r="Q52" s="536"/>
      <c r="R52" s="537"/>
      <c r="S52" s="536"/>
      <c r="T52" s="537"/>
      <c r="U52" s="536"/>
      <c r="V52" s="537">
        <v>39</v>
      </c>
      <c r="W52" s="536"/>
    </row>
    <row r="53" spans="1:23">
      <c r="A53" s="534" t="s">
        <v>482</v>
      </c>
      <c r="B53" s="525" t="str">
        <f>IF(ISERROR(VLOOKUP(A53,TABLES!$A$2:$B$10,2,0)),"",VLOOKUP(A53,TABLES!$A$2:$B$10,2,0))</f>
        <v>-</v>
      </c>
      <c r="C53" s="539" t="str">
        <f t="shared" si="4"/>
        <v/>
      </c>
      <c r="D53" s="539" t="str">
        <f t="shared" si="5"/>
        <v/>
      </c>
      <c r="E53" s="176" t="s">
        <v>955</v>
      </c>
      <c r="F53" s="176" t="s">
        <v>961</v>
      </c>
      <c r="G53" s="251" t="s">
        <v>353</v>
      </c>
      <c r="H53" s="507" t="s">
        <v>222</v>
      </c>
      <c r="I53" s="251" t="str">
        <f t="shared" si="3"/>
        <v>AQ_FOYVIE_SoFinAExam ; AQ_FOYVIE_SoFinAExam_N</v>
      </c>
      <c r="J53" s="219" t="s">
        <v>202</v>
      </c>
      <c r="K53" s="536"/>
      <c r="L53" s="537"/>
      <c r="M53" s="536"/>
      <c r="N53" s="537"/>
      <c r="O53" s="536">
        <v>36</v>
      </c>
      <c r="P53" s="537">
        <v>27</v>
      </c>
      <c r="Q53" s="536"/>
      <c r="R53" s="537"/>
      <c r="S53" s="536"/>
      <c r="T53" s="537"/>
      <c r="U53" s="536"/>
      <c r="V53" s="537">
        <v>39</v>
      </c>
      <c r="W53" s="536"/>
    </row>
    <row r="54" spans="1:23">
      <c r="A54" s="534" t="s">
        <v>482</v>
      </c>
      <c r="B54" s="525" t="str">
        <f>IF(ISERROR(VLOOKUP(A54,TABLES!$A$2:$B$10,2,0)),"",VLOOKUP(A54,TABLES!$A$2:$B$10,2,0))</f>
        <v>-</v>
      </c>
      <c r="C54" s="539" t="str">
        <f t="shared" si="4"/>
        <v/>
      </c>
      <c r="D54" s="539" t="str">
        <f t="shared" si="5"/>
        <v/>
      </c>
      <c r="E54" s="176" t="s">
        <v>1115</v>
      </c>
      <c r="F54" s="176" t="s">
        <v>1127</v>
      </c>
      <c r="G54" s="251" t="s">
        <v>354</v>
      </c>
      <c r="H54" s="507" t="s">
        <v>222</v>
      </c>
      <c r="I54" s="251" t="str">
        <f t="shared" si="3"/>
        <v>AQ_FOYVIE_SoFinAAut ; AQ_FOYVIE_SoFinAAut_N</v>
      </c>
      <c r="J54" s="219" t="s">
        <v>202</v>
      </c>
      <c r="K54" s="536"/>
      <c r="L54" s="537"/>
      <c r="M54" s="536"/>
      <c r="N54" s="537"/>
      <c r="O54" s="536">
        <v>36</v>
      </c>
      <c r="P54" s="537">
        <v>27</v>
      </c>
      <c r="Q54" s="536"/>
      <c r="R54" s="537"/>
      <c r="S54" s="536"/>
      <c r="T54" s="537"/>
      <c r="U54" s="536"/>
      <c r="V54" s="537">
        <v>39</v>
      </c>
      <c r="W54" s="536"/>
    </row>
    <row r="55" spans="1:23">
      <c r="A55" s="534" t="s">
        <v>1505</v>
      </c>
      <c r="B55" s="525" t="str">
        <f>IF(ISERROR(VLOOKUP(A55,TABLES!$A$2:$B$10,2,0)),"",VLOOKUP(A55,TABLES!$A$2:$B$10,2,0))</f>
        <v>■</v>
      </c>
      <c r="C55" s="531"/>
      <c r="D55" s="531"/>
      <c r="E55" s="175" t="s">
        <v>4310</v>
      </c>
      <c r="F55" s="175" t="s">
        <v>1595</v>
      </c>
      <c r="G55" s="251" t="s">
        <v>226</v>
      </c>
      <c r="H55" s="507" t="s">
        <v>222</v>
      </c>
      <c r="I55" s="251" t="str">
        <f t="shared" si="3"/>
        <v>AQ_FOYVIE_SoinNonFinE ; AQ_FOYVIE_SoinNonFinE_N</v>
      </c>
      <c r="J55" s="219" t="s">
        <v>202</v>
      </c>
      <c r="K55" s="536">
        <v>18</v>
      </c>
      <c r="L55" s="537">
        <v>21</v>
      </c>
      <c r="M55" s="536">
        <v>38</v>
      </c>
      <c r="N55" s="537">
        <v>38</v>
      </c>
      <c r="O55" s="536">
        <v>37</v>
      </c>
      <c r="P55" s="537">
        <v>28</v>
      </c>
      <c r="Q55" s="536"/>
      <c r="R55" s="537"/>
      <c r="S55" s="536"/>
      <c r="T55" s="537">
        <v>55</v>
      </c>
      <c r="U55" s="536">
        <v>47</v>
      </c>
      <c r="V55" s="537">
        <v>40</v>
      </c>
      <c r="W55" s="536"/>
    </row>
    <row r="56" spans="1:23">
      <c r="A56" s="534" t="s">
        <v>1508</v>
      </c>
      <c r="B56" s="525" t="str">
        <f>IF(ISERROR(VLOOKUP(A56,TABLES!$A$2:$B$10,2,0)),"",VLOOKUP(A56,TABLES!$A$2:$B$10,2,0))</f>
        <v>□</v>
      </c>
      <c r="C56" s="538" t="str">
        <f>IF(COUNTIF(C57:C64,"x"),"x","")</f>
        <v/>
      </c>
      <c r="D56" s="538" t="str">
        <f>IF(COUNTIF(D57:D64,"x"),"x","")</f>
        <v/>
      </c>
      <c r="E56" s="176" t="s">
        <v>3199</v>
      </c>
      <c r="F56" s="175" t="s">
        <v>4309</v>
      </c>
      <c r="G56" s="251"/>
      <c r="H56" s="252"/>
      <c r="I56" s="251"/>
      <c r="J56" s="219"/>
      <c r="K56" s="536"/>
      <c r="L56" s="537"/>
      <c r="M56" s="536"/>
      <c r="N56" s="540"/>
      <c r="O56" s="536">
        <v>37</v>
      </c>
      <c r="P56" s="537">
        <v>28</v>
      </c>
      <c r="Q56" s="536"/>
      <c r="R56" s="537"/>
      <c r="S56" s="536"/>
      <c r="T56" s="537"/>
      <c r="U56" s="536"/>
      <c r="V56" s="537">
        <v>40</v>
      </c>
      <c r="W56" s="536"/>
    </row>
    <row r="57" spans="1:23">
      <c r="A57" s="534" t="s">
        <v>482</v>
      </c>
      <c r="B57" s="525" t="str">
        <f>IF(ISERROR(VLOOKUP(A57,TABLES!$A$2:$B$10,2,0)),"",VLOOKUP(A57,TABLES!$A$2:$B$10,2,0))</f>
        <v>-</v>
      </c>
      <c r="C57" s="539" t="str">
        <f>IF($C$55="x","x","")</f>
        <v/>
      </c>
      <c r="D57" s="539" t="str">
        <f t="shared" ref="D57:D60" si="6">IF($D$55="x","x","")</f>
        <v/>
      </c>
      <c r="E57" s="176" t="s">
        <v>950</v>
      </c>
      <c r="F57" s="176" t="s">
        <v>956</v>
      </c>
      <c r="G57" s="251" t="s">
        <v>361</v>
      </c>
      <c r="H57" s="507" t="s">
        <v>222</v>
      </c>
      <c r="I57" s="251" t="str">
        <f t="shared" si="3"/>
        <v>AQ_FOYVIE_SoFinEDent ; AQ_FOYVIE_SoFinEDent_N</v>
      </c>
      <c r="J57" s="219" t="s">
        <v>202</v>
      </c>
      <c r="K57" s="536"/>
      <c r="L57" s="537"/>
      <c r="M57" s="536"/>
      <c r="N57" s="540"/>
      <c r="O57" s="536">
        <v>37</v>
      </c>
      <c r="P57" s="537">
        <v>28</v>
      </c>
      <c r="Q57" s="536"/>
      <c r="R57" s="537"/>
      <c r="S57" s="536"/>
      <c r="T57" s="537"/>
      <c r="U57" s="536"/>
      <c r="V57" s="537">
        <v>40</v>
      </c>
      <c r="W57" s="536"/>
    </row>
    <row r="58" spans="1:23">
      <c r="A58" s="534" t="s">
        <v>482</v>
      </c>
      <c r="B58" s="525" t="str">
        <f>IF(ISERROR(VLOOKUP(A58,TABLES!$A$2:$B$10,2,0)),"",VLOOKUP(A58,TABLES!$A$2:$B$10,2,0))</f>
        <v>-</v>
      </c>
      <c r="C58" s="539" t="str">
        <f t="shared" ref="C58:C59" si="7">IF($C$55="x","x","")</f>
        <v/>
      </c>
      <c r="D58" s="539" t="str">
        <f t="shared" si="6"/>
        <v/>
      </c>
      <c r="E58" s="176" t="s">
        <v>951</v>
      </c>
      <c r="F58" s="176" t="s">
        <v>957</v>
      </c>
      <c r="G58" s="251" t="s">
        <v>355</v>
      </c>
      <c r="H58" s="507" t="s">
        <v>222</v>
      </c>
      <c r="I58" s="251" t="str">
        <f t="shared" si="3"/>
        <v>AQ_FOYVIE_SoFinELune ; AQ_FOYVIE_SoFinELune_N</v>
      </c>
      <c r="J58" s="219" t="s">
        <v>202</v>
      </c>
      <c r="K58" s="536"/>
      <c r="L58" s="537"/>
      <c r="M58" s="536"/>
      <c r="N58" s="540"/>
      <c r="O58" s="536">
        <v>37</v>
      </c>
      <c r="P58" s="537">
        <v>28</v>
      </c>
      <c r="Q58" s="536"/>
      <c r="R58" s="537"/>
      <c r="S58" s="536"/>
      <c r="T58" s="537"/>
      <c r="U58" s="536"/>
      <c r="V58" s="537">
        <v>40</v>
      </c>
      <c r="W58" s="536"/>
    </row>
    <row r="59" spans="1:23">
      <c r="A59" s="534" t="s">
        <v>482</v>
      </c>
      <c r="B59" s="525" t="str">
        <f>IF(ISERROR(VLOOKUP(A59,TABLES!$A$2:$B$10,2,0)),"",VLOOKUP(A59,TABLES!$A$2:$B$10,2,0))</f>
        <v>-</v>
      </c>
      <c r="C59" s="539" t="str">
        <f t="shared" si="7"/>
        <v/>
      </c>
      <c r="D59" s="539" t="str">
        <f t="shared" si="6"/>
        <v/>
      </c>
      <c r="E59" s="176" t="s">
        <v>952</v>
      </c>
      <c r="F59" s="176" t="s">
        <v>958</v>
      </c>
      <c r="G59" s="251" t="s">
        <v>356</v>
      </c>
      <c r="H59" s="507" t="s">
        <v>222</v>
      </c>
      <c r="I59" s="251" t="str">
        <f t="shared" si="3"/>
        <v>AQ_FOYVIE_SoFinEGene ; AQ_FOYVIE_SoFinEGene_N</v>
      </c>
      <c r="J59" s="219" t="s">
        <v>202</v>
      </c>
      <c r="K59" s="536"/>
      <c r="L59" s="537"/>
      <c r="M59" s="536"/>
      <c r="N59" s="540"/>
      <c r="O59" s="536">
        <v>37</v>
      </c>
      <c r="P59" s="537">
        <v>28</v>
      </c>
      <c r="Q59" s="536"/>
      <c r="R59" s="537"/>
      <c r="S59" s="536"/>
      <c r="T59" s="537"/>
      <c r="U59" s="536"/>
      <c r="V59" s="537">
        <v>40</v>
      </c>
      <c r="W59" s="536"/>
    </row>
    <row r="60" spans="1:23">
      <c r="A60" s="534" t="s">
        <v>482</v>
      </c>
      <c r="B60" s="525" t="str">
        <f>IF(ISERROR(VLOOKUP(A60,TABLES!$A$2:$B$10,2,0)),"",VLOOKUP(A60,TABLES!$A$2:$B$10,2,0))</f>
        <v>-</v>
      </c>
      <c r="C60" s="539" t="str">
        <f>IF($C$55="x","x","")</f>
        <v/>
      </c>
      <c r="D60" s="539" t="str">
        <f t="shared" si="6"/>
        <v/>
      </c>
      <c r="E60" s="176" t="s">
        <v>953</v>
      </c>
      <c r="F60" s="176" t="s">
        <v>959</v>
      </c>
      <c r="G60" s="251" t="s">
        <v>357</v>
      </c>
      <c r="H60" s="507" t="s">
        <v>222</v>
      </c>
      <c r="I60" s="251" t="str">
        <f t="shared" si="3"/>
        <v>AQ_FOYVIE_SoFinESpec ; AQ_FOYVIE_SoFinESpec_N</v>
      </c>
      <c r="J60" s="219" t="s">
        <v>202</v>
      </c>
      <c r="K60" s="536"/>
      <c r="L60" s="537"/>
      <c r="M60" s="536"/>
      <c r="N60" s="540"/>
      <c r="O60" s="536">
        <v>37</v>
      </c>
      <c r="P60" s="537">
        <v>28</v>
      </c>
      <c r="Q60" s="536"/>
      <c r="R60" s="537"/>
      <c r="S60" s="536"/>
      <c r="T60" s="537"/>
      <c r="U60" s="536"/>
      <c r="V60" s="537">
        <v>40</v>
      </c>
      <c r="W60" s="536"/>
    </row>
    <row r="61" spans="1:23">
      <c r="A61" s="534" t="s">
        <v>482</v>
      </c>
      <c r="B61" s="525" t="str">
        <f>IF(ISERROR(VLOOKUP(A61,TABLES!$A$2:$B$10,2,0)),"",VLOOKUP(A61,TABLES!$A$2:$B$10,2,0))</f>
        <v>-</v>
      </c>
      <c r="C61" s="539" t="str">
        <f>IF($C$55="x","x","")</f>
        <v/>
      </c>
      <c r="D61" s="539" t="str">
        <f t="shared" ref="D61:D64" si="8">IF($D$55="x","x","")</f>
        <v/>
      </c>
      <c r="E61" s="176" t="s">
        <v>954</v>
      </c>
      <c r="F61" s="176" t="s">
        <v>960</v>
      </c>
      <c r="G61" s="251" t="s">
        <v>358</v>
      </c>
      <c r="H61" s="507" t="s">
        <v>222</v>
      </c>
      <c r="I61" s="251" t="str">
        <f t="shared" si="3"/>
        <v>AQ_FOYVIE_SoFinEProf ; AQ_FOYVIE_SoFinEProf_N</v>
      </c>
      <c r="J61" s="219" t="s">
        <v>202</v>
      </c>
      <c r="K61" s="536"/>
      <c r="L61" s="537"/>
      <c r="M61" s="536"/>
      <c r="N61" s="540"/>
      <c r="O61" s="536">
        <v>37</v>
      </c>
      <c r="P61" s="537">
        <v>28</v>
      </c>
      <c r="Q61" s="536"/>
      <c r="R61" s="537"/>
      <c r="S61" s="536"/>
      <c r="T61" s="537"/>
      <c r="U61" s="536"/>
      <c r="V61" s="537">
        <v>40</v>
      </c>
      <c r="W61" s="536"/>
    </row>
    <row r="62" spans="1:23">
      <c r="A62" s="534"/>
      <c r="B62" s="525"/>
      <c r="C62" s="539" t="str">
        <f t="shared" ref="C62:C64" si="9">IF($C$55="x","x","")</f>
        <v/>
      </c>
      <c r="D62" s="539" t="str">
        <f t="shared" si="8"/>
        <v/>
      </c>
      <c r="E62" s="176" t="s">
        <v>4527</v>
      </c>
      <c r="F62" s="176" t="s">
        <v>4375</v>
      </c>
      <c r="G62" s="251" t="s">
        <v>4374</v>
      </c>
      <c r="H62" s="252"/>
      <c r="I62" s="251" t="str">
        <f t="shared" si="3"/>
        <v>AQ_FOYVIE_SoFinEAudit</v>
      </c>
      <c r="J62" s="219" t="s">
        <v>202</v>
      </c>
      <c r="K62" s="536"/>
      <c r="L62" s="537"/>
      <c r="M62" s="536"/>
      <c r="N62" s="540"/>
      <c r="O62" s="536"/>
      <c r="P62" s="537"/>
      <c r="Q62" s="536"/>
      <c r="R62" s="537"/>
      <c r="S62" s="536"/>
      <c r="T62" s="537"/>
      <c r="U62" s="536"/>
      <c r="V62" s="537">
        <v>40</v>
      </c>
      <c r="W62" s="536"/>
    </row>
    <row r="63" spans="1:23">
      <c r="A63" s="534" t="s">
        <v>482</v>
      </c>
      <c r="B63" s="525" t="str">
        <f>IF(ISERROR(VLOOKUP(A63,TABLES!$A$2:$B$10,2,0)),"",VLOOKUP(A63,TABLES!$A$2:$B$10,2,0))</f>
        <v>-</v>
      </c>
      <c r="C63" s="539" t="str">
        <f t="shared" si="9"/>
        <v/>
      </c>
      <c r="D63" s="539" t="str">
        <f t="shared" si="8"/>
        <v/>
      </c>
      <c r="E63" s="176" t="s">
        <v>955</v>
      </c>
      <c r="F63" s="176" t="s">
        <v>961</v>
      </c>
      <c r="G63" s="251" t="s">
        <v>359</v>
      </c>
      <c r="H63" s="507" t="s">
        <v>222</v>
      </c>
      <c r="I63" s="251" t="str">
        <f t="shared" si="3"/>
        <v>AQ_FOYVIE_SoFinEExam ; AQ_FOYVIE_SoFinEExam_N</v>
      </c>
      <c r="J63" s="219" t="s">
        <v>202</v>
      </c>
      <c r="K63" s="536"/>
      <c r="L63" s="537"/>
      <c r="M63" s="536"/>
      <c r="N63" s="540"/>
      <c r="O63" s="536">
        <v>37</v>
      </c>
      <c r="P63" s="537">
        <v>28</v>
      </c>
      <c r="Q63" s="536"/>
      <c r="R63" s="537"/>
      <c r="S63" s="536"/>
      <c r="T63" s="537"/>
      <c r="U63" s="536"/>
      <c r="V63" s="537">
        <v>40</v>
      </c>
      <c r="W63" s="536"/>
    </row>
    <row r="64" spans="1:23">
      <c r="A64" s="534" t="s">
        <v>482</v>
      </c>
      <c r="B64" s="525" t="str">
        <f>IF(ISERROR(VLOOKUP(A64,TABLES!$A$2:$B$10,2,0)),"",VLOOKUP(A64,TABLES!$A$2:$B$10,2,0))</f>
        <v>-</v>
      </c>
      <c r="C64" s="539" t="str">
        <f t="shared" si="9"/>
        <v/>
      </c>
      <c r="D64" s="539" t="str">
        <f t="shared" si="8"/>
        <v/>
      </c>
      <c r="E64" s="176" t="s">
        <v>1115</v>
      </c>
      <c r="F64" s="176" t="s">
        <v>266</v>
      </c>
      <c r="G64" s="251" t="s">
        <v>360</v>
      </c>
      <c r="H64" s="507" t="s">
        <v>222</v>
      </c>
      <c r="I64" s="251" t="str">
        <f t="shared" si="3"/>
        <v>AQ_FOYVIE_SoFinEAut ; AQ_FOYVIE_SoFinEAut_N</v>
      </c>
      <c r="J64" s="219" t="s">
        <v>202</v>
      </c>
      <c r="K64" s="536"/>
      <c r="L64" s="537"/>
      <c r="M64" s="536"/>
      <c r="N64" s="540"/>
      <c r="O64" s="536">
        <v>37</v>
      </c>
      <c r="P64" s="537">
        <v>28</v>
      </c>
      <c r="Q64" s="536"/>
      <c r="R64" s="537"/>
      <c r="S64" s="536"/>
      <c r="T64" s="537"/>
      <c r="U64" s="536"/>
      <c r="V64" s="537">
        <v>40</v>
      </c>
      <c r="W64" s="536"/>
    </row>
    <row r="65" spans="1:23">
      <c r="A65" s="534" t="s">
        <v>1505</v>
      </c>
      <c r="B65" s="525" t="str">
        <f>IF(ISERROR(VLOOKUP(A65,TABLES!$A$2:$B$10,2,0)),"",VLOOKUP(A65,TABLES!$A$2:$B$10,2,0))</f>
        <v>■</v>
      </c>
      <c r="C65" s="531"/>
      <c r="D65" s="531"/>
      <c r="E65" s="175" t="s">
        <v>4312</v>
      </c>
      <c r="F65" s="175" t="s">
        <v>4313</v>
      </c>
      <c r="G65" s="251" t="s">
        <v>377</v>
      </c>
      <c r="H65" s="507" t="s">
        <v>222</v>
      </c>
      <c r="I65" s="251" t="str">
        <f t="shared" si="3"/>
        <v>AQ_FOYVIE_SoLon ; AQ_FOYVIE_SoLon_N</v>
      </c>
      <c r="J65" s="219" t="s">
        <v>202</v>
      </c>
      <c r="K65" s="536"/>
      <c r="L65" s="537"/>
      <c r="M65" s="536"/>
      <c r="N65" s="540"/>
      <c r="O65" s="536">
        <v>38</v>
      </c>
      <c r="P65" s="540">
        <v>29</v>
      </c>
      <c r="Q65" s="536"/>
      <c r="R65" s="540"/>
      <c r="S65" s="536"/>
      <c r="T65" s="540"/>
      <c r="U65" s="536"/>
      <c r="V65" s="540"/>
      <c r="W65" s="536"/>
    </row>
    <row r="66" spans="1:23">
      <c r="A66" s="534"/>
      <c r="B66" s="525"/>
      <c r="C66" s="538" t="str">
        <f>IF(COUNTIF(C67:C73,"x"),"x","")</f>
        <v/>
      </c>
      <c r="D66" s="538" t="str">
        <f>IF(COUNTIF(D67:D73,"x"),"x","")</f>
        <v/>
      </c>
      <c r="E66" s="175" t="s">
        <v>3199</v>
      </c>
      <c r="F66" s="175" t="s">
        <v>4309</v>
      </c>
      <c r="G66" s="251"/>
      <c r="H66" s="252"/>
      <c r="I66" s="251"/>
      <c r="J66" s="219"/>
      <c r="K66" s="536"/>
      <c r="L66" s="537"/>
      <c r="M66" s="536"/>
      <c r="N66" s="540"/>
      <c r="O66" s="536">
        <v>38</v>
      </c>
      <c r="P66" s="540">
        <v>29</v>
      </c>
      <c r="Q66" s="536"/>
      <c r="R66" s="540"/>
      <c r="S66" s="536"/>
      <c r="T66" s="540"/>
      <c r="U66" s="536"/>
      <c r="V66" s="540"/>
      <c r="W66" s="536"/>
    </row>
    <row r="67" spans="1:23">
      <c r="A67" s="534" t="s">
        <v>482</v>
      </c>
      <c r="B67" s="525" t="str">
        <f>IF(ISERROR(VLOOKUP(A67,TABLES!$A$2:$B$10,2,0)),"",VLOOKUP(A67,TABLES!$A$2:$B$10,2,0))</f>
        <v>-</v>
      </c>
      <c r="C67" s="539" t="str">
        <f>IF(C65="x","x","")</f>
        <v/>
      </c>
      <c r="D67" s="539" t="str">
        <f>IF(D65="x","x","")</f>
        <v/>
      </c>
      <c r="E67" s="176" t="s">
        <v>950</v>
      </c>
      <c r="F67" s="176" t="s">
        <v>956</v>
      </c>
      <c r="G67" s="251" t="s">
        <v>368</v>
      </c>
      <c r="H67" s="507" t="s">
        <v>222</v>
      </c>
      <c r="I67" s="251" t="str">
        <f t="shared" si="3"/>
        <v>AQ_FOYVIE_SoLonDent ; AQ_FOYVIE_SoLonDent_N</v>
      </c>
      <c r="J67" s="219" t="s">
        <v>202</v>
      </c>
      <c r="K67" s="536"/>
      <c r="L67" s="537"/>
      <c r="M67" s="536"/>
      <c r="N67" s="540"/>
      <c r="O67" s="536">
        <v>38</v>
      </c>
      <c r="P67" s="540">
        <v>29</v>
      </c>
      <c r="Q67" s="536"/>
      <c r="R67" s="540"/>
      <c r="S67" s="536"/>
      <c r="T67" s="540"/>
      <c r="U67" s="536"/>
      <c r="V67" s="540"/>
      <c r="W67" s="536"/>
    </row>
    <row r="68" spans="1:23">
      <c r="A68" s="534" t="s">
        <v>482</v>
      </c>
      <c r="B68" s="525" t="str">
        <f>IF(ISERROR(VLOOKUP(A68,TABLES!$A$2:$B$10,2,0)),"",VLOOKUP(A68,TABLES!$A$2:$B$10,2,0))</f>
        <v>-</v>
      </c>
      <c r="C68" s="539" t="str">
        <f>IF(C65="x","x","")</f>
        <v/>
      </c>
      <c r="D68" s="539" t="str">
        <f>IF(D65="x","x","")</f>
        <v/>
      </c>
      <c r="E68" s="176" t="s">
        <v>951</v>
      </c>
      <c r="F68" s="176" t="s">
        <v>957</v>
      </c>
      <c r="G68" s="251" t="s">
        <v>362</v>
      </c>
      <c r="H68" s="507" t="s">
        <v>222</v>
      </c>
      <c r="I68" s="251" t="str">
        <f t="shared" si="3"/>
        <v>AQ_FOYVIE_SoLonLune ; AQ_FOYVIE_SoLonLune_N</v>
      </c>
      <c r="J68" s="219" t="s">
        <v>202</v>
      </c>
      <c r="K68" s="536"/>
      <c r="L68" s="537"/>
      <c r="M68" s="536"/>
      <c r="N68" s="540"/>
      <c r="O68" s="536">
        <v>38</v>
      </c>
      <c r="P68" s="540">
        <v>29</v>
      </c>
      <c r="Q68" s="536"/>
      <c r="R68" s="540"/>
      <c r="S68" s="536"/>
      <c r="T68" s="540"/>
      <c r="U68" s="536"/>
      <c r="V68" s="540"/>
      <c r="W68" s="536"/>
    </row>
    <row r="69" spans="1:23">
      <c r="A69" s="534" t="s">
        <v>482</v>
      </c>
      <c r="B69" s="525" t="str">
        <f>IF(ISERROR(VLOOKUP(A69,TABLES!$A$2:$B$10,2,0)),"",VLOOKUP(A69,TABLES!$A$2:$B$10,2,0))</f>
        <v>-</v>
      </c>
      <c r="C69" s="539" t="str">
        <f>IF(C65="x","x","")</f>
        <v/>
      </c>
      <c r="D69" s="539" t="str">
        <f>IF(D65="x","x","")</f>
        <v/>
      </c>
      <c r="E69" s="176" t="s">
        <v>952</v>
      </c>
      <c r="F69" s="176" t="s">
        <v>958</v>
      </c>
      <c r="G69" s="251" t="s">
        <v>363</v>
      </c>
      <c r="H69" s="507" t="s">
        <v>222</v>
      </c>
      <c r="I69" s="251" t="str">
        <f t="shared" si="3"/>
        <v>AQ_FOYVIE_SoLonGene ; AQ_FOYVIE_SoLonGene_N</v>
      </c>
      <c r="J69" s="219" t="s">
        <v>202</v>
      </c>
      <c r="K69" s="536"/>
      <c r="L69" s="537"/>
      <c r="M69" s="536"/>
      <c r="N69" s="540"/>
      <c r="O69" s="536">
        <v>38</v>
      </c>
      <c r="P69" s="540">
        <v>29</v>
      </c>
      <c r="Q69" s="536"/>
      <c r="R69" s="540"/>
      <c r="S69" s="536"/>
      <c r="T69" s="540"/>
      <c r="U69" s="536"/>
      <c r="V69" s="540"/>
      <c r="W69" s="536"/>
    </row>
    <row r="70" spans="1:23">
      <c r="A70" s="534" t="s">
        <v>482</v>
      </c>
      <c r="B70" s="525" t="str">
        <f>IF(ISERROR(VLOOKUP(A70,TABLES!$A$2:$B$10,2,0)),"",VLOOKUP(A70,TABLES!$A$2:$B$10,2,0))</f>
        <v>-</v>
      </c>
      <c r="C70" s="539" t="str">
        <f>IF(C65="x","x","")</f>
        <v/>
      </c>
      <c r="D70" s="539" t="str">
        <f>IF(D65="x","x","")</f>
        <v/>
      </c>
      <c r="E70" s="176" t="s">
        <v>953</v>
      </c>
      <c r="F70" s="176" t="s">
        <v>959</v>
      </c>
      <c r="G70" s="251" t="s">
        <v>364</v>
      </c>
      <c r="H70" s="507" t="s">
        <v>222</v>
      </c>
      <c r="I70" s="251" t="str">
        <f t="shared" si="3"/>
        <v>AQ_FOYVIE_SoLonSpec ; AQ_FOYVIE_SoLonSpec_N</v>
      </c>
      <c r="J70" s="219" t="s">
        <v>202</v>
      </c>
      <c r="K70" s="536"/>
      <c r="L70" s="537"/>
      <c r="M70" s="536"/>
      <c r="N70" s="540"/>
      <c r="O70" s="536">
        <v>38</v>
      </c>
      <c r="P70" s="540">
        <v>29</v>
      </c>
      <c r="Q70" s="536"/>
      <c r="R70" s="540"/>
      <c r="S70" s="536"/>
      <c r="T70" s="540"/>
      <c r="U70" s="536"/>
      <c r="V70" s="540"/>
      <c r="W70" s="536"/>
    </row>
    <row r="71" spans="1:23">
      <c r="A71" s="534" t="s">
        <v>482</v>
      </c>
      <c r="B71" s="525" t="str">
        <f>IF(ISERROR(VLOOKUP(A71,TABLES!$A$2:$B$10,2,0)),"",VLOOKUP(A71,TABLES!$A$2:$B$10,2,0))</f>
        <v>-</v>
      </c>
      <c r="C71" s="539" t="str">
        <f>IF(C65="x","x","")</f>
        <v/>
      </c>
      <c r="D71" s="539" t="str">
        <f>IF(D65="x","x","")</f>
        <v/>
      </c>
      <c r="E71" s="176" t="s">
        <v>954</v>
      </c>
      <c r="F71" s="176" t="s">
        <v>960</v>
      </c>
      <c r="G71" s="251" t="s">
        <v>365</v>
      </c>
      <c r="H71" s="507" t="s">
        <v>222</v>
      </c>
      <c r="I71" s="251" t="str">
        <f t="shared" si="3"/>
        <v>AQ_FOYVIE_SoLonProf ; AQ_FOYVIE_SoLonProf_N</v>
      </c>
      <c r="J71" s="219" t="s">
        <v>202</v>
      </c>
      <c r="K71" s="536"/>
      <c r="L71" s="537"/>
      <c r="M71" s="536"/>
      <c r="N71" s="540"/>
      <c r="O71" s="536">
        <v>38</v>
      </c>
      <c r="P71" s="540">
        <v>29</v>
      </c>
      <c r="Q71" s="536"/>
      <c r="R71" s="540"/>
      <c r="S71" s="536"/>
      <c r="T71" s="540"/>
      <c r="U71" s="536"/>
      <c r="V71" s="540"/>
      <c r="W71" s="536"/>
    </row>
    <row r="72" spans="1:23">
      <c r="A72" s="534" t="s">
        <v>482</v>
      </c>
      <c r="B72" s="525" t="str">
        <f>IF(ISERROR(VLOOKUP(A72,TABLES!$A$2:$B$10,2,0)),"",VLOOKUP(A72,TABLES!$A$2:$B$10,2,0))</f>
        <v>-</v>
      </c>
      <c r="C72" s="539" t="str">
        <f>IF(C65="x","x","")</f>
        <v/>
      </c>
      <c r="D72" s="539" t="str">
        <f>IF(D65="x","x","")</f>
        <v/>
      </c>
      <c r="E72" s="176" t="s">
        <v>955</v>
      </c>
      <c r="F72" s="176" t="s">
        <v>961</v>
      </c>
      <c r="G72" s="251" t="s">
        <v>366</v>
      </c>
      <c r="H72" s="507" t="s">
        <v>222</v>
      </c>
      <c r="I72" s="251" t="str">
        <f t="shared" si="3"/>
        <v>AQ_FOYVIE_SoLonExam ; AQ_FOYVIE_SoLonExam_N</v>
      </c>
      <c r="J72" s="219" t="s">
        <v>202</v>
      </c>
      <c r="K72" s="536"/>
      <c r="L72" s="537"/>
      <c r="M72" s="536"/>
      <c r="N72" s="540"/>
      <c r="O72" s="536">
        <v>38</v>
      </c>
      <c r="P72" s="540">
        <v>29</v>
      </c>
      <c r="Q72" s="536"/>
      <c r="R72" s="540"/>
      <c r="S72" s="536"/>
      <c r="T72" s="540"/>
      <c r="U72" s="536"/>
      <c r="V72" s="540"/>
      <c r="W72" s="536"/>
    </row>
    <row r="73" spans="1:23">
      <c r="A73" s="534" t="s">
        <v>482</v>
      </c>
      <c r="B73" s="525" t="str">
        <f>IF(ISERROR(VLOOKUP(A73,TABLES!$A$2:$B$10,2,0)),"",VLOOKUP(A73,TABLES!$A$2:$B$10,2,0))</f>
        <v>-</v>
      </c>
      <c r="C73" s="539" t="str">
        <f>IF(C65="x","x","")</f>
        <v/>
      </c>
      <c r="D73" s="539" t="str">
        <f>IF(D65="x","x","")</f>
        <v/>
      </c>
      <c r="E73" s="176" t="s">
        <v>1115</v>
      </c>
      <c r="F73" s="176" t="s">
        <v>1127</v>
      </c>
      <c r="G73" s="251" t="s">
        <v>367</v>
      </c>
      <c r="H73" s="507" t="s">
        <v>222</v>
      </c>
      <c r="I73" s="251" t="str">
        <f t="shared" si="3"/>
        <v>AQ_FOYVIE_SoLonAut ; AQ_FOYVIE_SoLonAut_N</v>
      </c>
      <c r="J73" s="219" t="s">
        <v>202</v>
      </c>
      <c r="K73" s="536"/>
      <c r="L73" s="537"/>
      <c r="M73" s="536"/>
      <c r="N73" s="540"/>
      <c r="O73" s="536">
        <v>38</v>
      </c>
      <c r="P73" s="540">
        <v>29</v>
      </c>
      <c r="Q73" s="536"/>
      <c r="R73" s="540"/>
      <c r="S73" s="536"/>
      <c r="T73" s="540"/>
      <c r="U73" s="536"/>
      <c r="V73" s="540"/>
      <c r="W73" s="536"/>
    </row>
    <row r="74" spans="1:23" ht="22.5">
      <c r="A74" s="534" t="s">
        <v>1505</v>
      </c>
      <c r="B74" s="525" t="str">
        <f>IF(ISERROR(VLOOKUP(A74,TABLES!$A$2:$B$10,2,0)),"",VLOOKUP(A74,TABLES!$A$2:$B$10,2,0))</f>
        <v>■</v>
      </c>
      <c r="C74" s="531"/>
      <c r="D74" s="531"/>
      <c r="E74" s="175" t="s">
        <v>1596</v>
      </c>
      <c r="F74" s="175" t="s">
        <v>4311</v>
      </c>
      <c r="G74" s="251" t="s">
        <v>376</v>
      </c>
      <c r="H74" s="507" t="s">
        <v>222</v>
      </c>
      <c r="I74" s="251" t="str">
        <f t="shared" si="3"/>
        <v>AQ_FOYVIE_SoLoin ; AQ_FOYVIE_SoLoin_N</v>
      </c>
      <c r="J74" s="219" t="s">
        <v>202</v>
      </c>
      <c r="K74" s="536"/>
      <c r="L74" s="537"/>
      <c r="M74" s="536"/>
      <c r="N74" s="540"/>
      <c r="O74" s="536">
        <v>39</v>
      </c>
      <c r="P74" s="540">
        <v>30</v>
      </c>
      <c r="Q74" s="536"/>
      <c r="R74" s="540"/>
      <c r="S74" s="536"/>
      <c r="T74" s="540"/>
      <c r="U74" s="536"/>
      <c r="V74" s="540"/>
      <c r="W74" s="536"/>
    </row>
    <row r="75" spans="1:23">
      <c r="A75" s="534" t="s">
        <v>1508</v>
      </c>
      <c r="B75" s="525" t="str">
        <f>IF(ISERROR(VLOOKUP(A75,TABLES!$A$2:$B$10,2,0)),"",VLOOKUP(A75,TABLES!$A$2:$B$10,2,0))</f>
        <v>□</v>
      </c>
      <c r="C75" s="538" t="str">
        <f>IF(COUNTIF(C76:C82,"x"),"x","")</f>
        <v/>
      </c>
      <c r="D75" s="538" t="str">
        <f>IF(COUNTIF(D76:D82,"x"),"x","")</f>
        <v/>
      </c>
      <c r="E75" s="176" t="s">
        <v>3199</v>
      </c>
      <c r="F75" s="175" t="s">
        <v>4309</v>
      </c>
      <c r="G75" s="251"/>
      <c r="H75" s="252"/>
      <c r="I75" s="251" t="str">
        <f t="shared" si="3"/>
        <v/>
      </c>
      <c r="J75" s="219"/>
      <c r="K75" s="536"/>
      <c r="L75" s="537"/>
      <c r="M75" s="536"/>
      <c r="N75" s="540"/>
      <c r="O75" s="536">
        <v>39</v>
      </c>
      <c r="P75" s="540">
        <v>30</v>
      </c>
      <c r="Q75" s="536"/>
      <c r="R75" s="540"/>
      <c r="S75" s="536"/>
      <c r="T75" s="540"/>
      <c r="U75" s="536"/>
      <c r="V75" s="540"/>
      <c r="W75" s="536"/>
    </row>
    <row r="76" spans="1:23">
      <c r="A76" s="534" t="s">
        <v>482</v>
      </c>
      <c r="B76" s="525" t="str">
        <f>IF(ISERROR(VLOOKUP(A76,TABLES!$A$2:$B$10,2,0)),"",VLOOKUP(A76,TABLES!$A$2:$B$10,2,0))</f>
        <v>-</v>
      </c>
      <c r="C76" s="539" t="str">
        <f>IF(C74="x","x","")</f>
        <v/>
      </c>
      <c r="D76" s="539" t="str">
        <f>IF(D74="x","x","")</f>
        <v/>
      </c>
      <c r="E76" s="176" t="s">
        <v>950</v>
      </c>
      <c r="F76" s="176" t="s">
        <v>956</v>
      </c>
      <c r="G76" s="251" t="s">
        <v>369</v>
      </c>
      <c r="H76" s="507" t="s">
        <v>222</v>
      </c>
      <c r="I76" s="251" t="str">
        <f t="shared" si="3"/>
        <v>AQ_FOYVIE_SoLoinDent ; AQ_FOYVIE_SoLoinDent_N</v>
      </c>
      <c r="J76" s="219" t="s">
        <v>202</v>
      </c>
      <c r="K76" s="536"/>
      <c r="L76" s="537"/>
      <c r="M76" s="536"/>
      <c r="N76" s="540"/>
      <c r="O76" s="536">
        <v>39</v>
      </c>
      <c r="P76" s="540">
        <v>30</v>
      </c>
      <c r="Q76" s="536"/>
      <c r="R76" s="540"/>
      <c r="S76" s="536"/>
      <c r="T76" s="540"/>
      <c r="U76" s="536"/>
      <c r="V76" s="540"/>
      <c r="W76" s="536"/>
    </row>
    <row r="77" spans="1:23">
      <c r="A77" s="534" t="s">
        <v>482</v>
      </c>
      <c r="B77" s="525" t="str">
        <f>IF(ISERROR(VLOOKUP(A77,TABLES!$A$2:$B$10,2,0)),"",VLOOKUP(A77,TABLES!$A$2:$B$10,2,0))</f>
        <v>-</v>
      </c>
      <c r="C77" s="539" t="str">
        <f>IF(C74="x","x","")</f>
        <v/>
      </c>
      <c r="D77" s="539" t="str">
        <f>IF(D74="x","x","")</f>
        <v/>
      </c>
      <c r="E77" s="176" t="s">
        <v>951</v>
      </c>
      <c r="F77" s="176" t="s">
        <v>957</v>
      </c>
      <c r="G77" s="251" t="s">
        <v>370</v>
      </c>
      <c r="H77" s="507" t="s">
        <v>222</v>
      </c>
      <c r="I77" s="251" t="str">
        <f t="shared" si="3"/>
        <v>AQ_FOYVIE_SoLoinLune ; AQ_FOYVIE_SoLoinLune_N</v>
      </c>
      <c r="J77" s="219" t="s">
        <v>202</v>
      </c>
      <c r="K77" s="536"/>
      <c r="L77" s="537"/>
      <c r="M77" s="536"/>
      <c r="N77" s="540"/>
      <c r="O77" s="536">
        <v>39</v>
      </c>
      <c r="P77" s="540">
        <v>30</v>
      </c>
      <c r="Q77" s="536"/>
      <c r="R77" s="540"/>
      <c r="S77" s="536"/>
      <c r="T77" s="540"/>
      <c r="U77" s="536"/>
      <c r="V77" s="540"/>
      <c r="W77" s="536"/>
    </row>
    <row r="78" spans="1:23">
      <c r="A78" s="534" t="s">
        <v>482</v>
      </c>
      <c r="B78" s="525" t="str">
        <f>IF(ISERROR(VLOOKUP(A78,TABLES!$A$2:$B$10,2,0)),"",VLOOKUP(A78,TABLES!$A$2:$B$10,2,0))</f>
        <v>-</v>
      </c>
      <c r="C78" s="539" t="str">
        <f>IF(C74="x","x","")</f>
        <v/>
      </c>
      <c r="D78" s="539" t="str">
        <f>IF(D74="x","x","")</f>
        <v/>
      </c>
      <c r="E78" s="176" t="s">
        <v>952</v>
      </c>
      <c r="F78" s="176" t="s">
        <v>958</v>
      </c>
      <c r="G78" s="251" t="s">
        <v>371</v>
      </c>
      <c r="H78" s="507" t="s">
        <v>222</v>
      </c>
      <c r="I78" s="251" t="str">
        <f t="shared" si="3"/>
        <v>AQ_FOYVIE_SoLoinGene ; AQ_FOYVIE_SoLoinGene_N</v>
      </c>
      <c r="J78" s="219" t="s">
        <v>202</v>
      </c>
      <c r="K78" s="536"/>
      <c r="L78" s="537"/>
      <c r="M78" s="536"/>
      <c r="N78" s="540"/>
      <c r="O78" s="536">
        <v>39</v>
      </c>
      <c r="P78" s="540">
        <v>30</v>
      </c>
      <c r="Q78" s="536"/>
      <c r="R78" s="540"/>
      <c r="S78" s="536"/>
      <c r="T78" s="540"/>
      <c r="U78" s="536"/>
      <c r="V78" s="540"/>
      <c r="W78" s="536"/>
    </row>
    <row r="79" spans="1:23">
      <c r="A79" s="534" t="s">
        <v>482</v>
      </c>
      <c r="B79" s="525" t="str">
        <f>IF(ISERROR(VLOOKUP(A79,TABLES!$A$2:$B$10,2,0)),"",VLOOKUP(A79,TABLES!$A$2:$B$10,2,0))</f>
        <v>-</v>
      </c>
      <c r="C79" s="539" t="str">
        <f>IF(C74="x","x","")</f>
        <v/>
      </c>
      <c r="D79" s="539" t="str">
        <f>IF(D74="x","x","")</f>
        <v/>
      </c>
      <c r="E79" s="176" t="s">
        <v>953</v>
      </c>
      <c r="F79" s="176" t="s">
        <v>959</v>
      </c>
      <c r="G79" s="251" t="s">
        <v>372</v>
      </c>
      <c r="H79" s="507" t="s">
        <v>222</v>
      </c>
      <c r="I79" s="251" t="str">
        <f t="shared" si="3"/>
        <v>AQ_FOYVIE_SoLoinSpec ; AQ_FOYVIE_SoLoinSpec_N</v>
      </c>
      <c r="J79" s="219" t="s">
        <v>202</v>
      </c>
      <c r="K79" s="536"/>
      <c r="L79" s="537"/>
      <c r="M79" s="536"/>
      <c r="N79" s="540"/>
      <c r="O79" s="536">
        <v>39</v>
      </c>
      <c r="P79" s="540">
        <v>30</v>
      </c>
      <c r="Q79" s="536"/>
      <c r="R79" s="540"/>
      <c r="S79" s="536"/>
      <c r="T79" s="540"/>
      <c r="U79" s="536"/>
      <c r="V79" s="540"/>
      <c r="W79" s="536"/>
    </row>
    <row r="80" spans="1:23">
      <c r="A80" s="534" t="s">
        <v>482</v>
      </c>
      <c r="B80" s="525" t="str">
        <f>IF(ISERROR(VLOOKUP(A80,TABLES!$A$2:$B$10,2,0)),"",VLOOKUP(A80,TABLES!$A$2:$B$10,2,0))</f>
        <v>-</v>
      </c>
      <c r="C80" s="539" t="str">
        <f>IF(C74="x","x","")</f>
        <v/>
      </c>
      <c r="D80" s="539" t="str">
        <f>IF(D74="x","x","")</f>
        <v/>
      </c>
      <c r="E80" s="176" t="s">
        <v>954</v>
      </c>
      <c r="F80" s="176" t="s">
        <v>960</v>
      </c>
      <c r="G80" s="251" t="s">
        <v>373</v>
      </c>
      <c r="H80" s="507" t="s">
        <v>222</v>
      </c>
      <c r="I80" s="251" t="str">
        <f t="shared" si="3"/>
        <v>AQ_FOYVIE_SoLoinProf ; AQ_FOYVIE_SoLoinProf_N</v>
      </c>
      <c r="J80" s="219" t="s">
        <v>202</v>
      </c>
      <c r="K80" s="536"/>
      <c r="L80" s="537"/>
      <c r="M80" s="536"/>
      <c r="N80" s="540"/>
      <c r="O80" s="536">
        <v>39</v>
      </c>
      <c r="P80" s="540">
        <v>30</v>
      </c>
      <c r="Q80" s="536"/>
      <c r="R80" s="540"/>
      <c r="S80" s="536"/>
      <c r="T80" s="540"/>
      <c r="U80" s="536"/>
      <c r="V80" s="540"/>
      <c r="W80" s="536"/>
    </row>
    <row r="81" spans="1:23">
      <c r="A81" s="534" t="s">
        <v>482</v>
      </c>
      <c r="B81" s="525" t="str">
        <f>IF(ISERROR(VLOOKUP(A81,TABLES!$A$2:$B$10,2,0)),"",VLOOKUP(A81,TABLES!$A$2:$B$10,2,0))</f>
        <v>-</v>
      </c>
      <c r="C81" s="539" t="str">
        <f>IF(C74="x","x","")</f>
        <v/>
      </c>
      <c r="D81" s="539" t="str">
        <f>IF(D74="x","x","")</f>
        <v/>
      </c>
      <c r="E81" s="176" t="s">
        <v>955</v>
      </c>
      <c r="F81" s="176" t="s">
        <v>961</v>
      </c>
      <c r="G81" s="251" t="s">
        <v>374</v>
      </c>
      <c r="H81" s="507" t="s">
        <v>222</v>
      </c>
      <c r="I81" s="251" t="str">
        <f t="shared" si="3"/>
        <v>AQ_FOYVIE_SoLoinExam ; AQ_FOYVIE_SoLoinExam_N</v>
      </c>
      <c r="J81" s="219" t="s">
        <v>202</v>
      </c>
      <c r="K81" s="536"/>
      <c r="L81" s="537"/>
      <c r="M81" s="536"/>
      <c r="N81" s="540"/>
      <c r="O81" s="536">
        <v>39</v>
      </c>
      <c r="P81" s="540">
        <v>30</v>
      </c>
      <c r="Q81" s="536"/>
      <c r="R81" s="540"/>
      <c r="S81" s="536"/>
      <c r="T81" s="540"/>
      <c r="U81" s="536"/>
      <c r="V81" s="540"/>
      <c r="W81" s="536"/>
    </row>
    <row r="82" spans="1:23">
      <c r="A82" s="534" t="s">
        <v>482</v>
      </c>
      <c r="B82" s="525" t="str">
        <f>IF(ISERROR(VLOOKUP(A82,TABLES!$A$2:$B$10,2,0)),"",VLOOKUP(A82,TABLES!$A$2:$B$10,2,0))</f>
        <v>-</v>
      </c>
      <c r="C82" s="539" t="str">
        <f>IF(C74="x","x","")</f>
        <v/>
      </c>
      <c r="D82" s="539" t="str">
        <f>IF(D74="x","x","")</f>
        <v/>
      </c>
      <c r="E82" s="176" t="s">
        <v>1115</v>
      </c>
      <c r="F82" s="176" t="s">
        <v>1127</v>
      </c>
      <c r="G82" s="251" t="s">
        <v>375</v>
      </c>
      <c r="H82" s="507" t="s">
        <v>222</v>
      </c>
      <c r="I82" s="251" t="str">
        <f t="shared" si="3"/>
        <v>AQ_FOYVIE_SoLoinAut ; AQ_FOYVIE_SoLoinAut_N</v>
      </c>
      <c r="J82" s="219" t="s">
        <v>202</v>
      </c>
      <c r="K82" s="536"/>
      <c r="L82" s="537"/>
      <c r="M82" s="536"/>
      <c r="N82" s="540"/>
      <c r="O82" s="536">
        <v>39</v>
      </c>
      <c r="P82" s="540">
        <v>30</v>
      </c>
      <c r="Q82" s="536"/>
      <c r="R82" s="540"/>
      <c r="S82" s="536"/>
      <c r="T82" s="540"/>
      <c r="U82" s="536"/>
      <c r="V82" s="540"/>
      <c r="W82" s="536"/>
    </row>
    <row r="83" spans="1:23" ht="22.5">
      <c r="A83" s="534" t="s">
        <v>1505</v>
      </c>
      <c r="B83" s="525" t="str">
        <f>IF(ISERROR(VLOOKUP(A83,TABLES!$A$2:$B$10,2,0)),"",VLOOKUP(A83,TABLES!$A$2:$B$10,2,0))</f>
        <v>■</v>
      </c>
      <c r="C83" s="531"/>
      <c r="D83" s="531"/>
      <c r="E83" s="175" t="s">
        <v>1278</v>
      </c>
      <c r="F83" s="175" t="s">
        <v>1389</v>
      </c>
      <c r="G83" s="251" t="s">
        <v>227</v>
      </c>
      <c r="H83" s="507" t="s">
        <v>222</v>
      </c>
      <c r="I83" s="251" t="str">
        <f t="shared" si="3"/>
        <v>AQ_FOYVIE_DifFinanc ; AQ_FOYVIE_DifFinanc_N</v>
      </c>
      <c r="J83" s="219" t="s">
        <v>202</v>
      </c>
      <c r="K83" s="536">
        <v>19</v>
      </c>
      <c r="L83" s="537">
        <v>22</v>
      </c>
      <c r="M83" s="536">
        <v>39</v>
      </c>
      <c r="N83" s="537">
        <v>39</v>
      </c>
      <c r="O83" s="536">
        <v>40</v>
      </c>
      <c r="P83" s="537">
        <v>31</v>
      </c>
      <c r="Q83" s="536"/>
      <c r="R83" s="537"/>
      <c r="S83" s="536"/>
      <c r="T83" s="537">
        <v>56</v>
      </c>
      <c r="U83" s="536">
        <v>48</v>
      </c>
      <c r="V83" s="537">
        <v>41</v>
      </c>
      <c r="W83" s="536"/>
    </row>
    <row r="84" spans="1:23">
      <c r="A84" s="534" t="s">
        <v>1507</v>
      </c>
      <c r="B84" s="525" t="str">
        <f>IF(ISERROR(VLOOKUP(A84,TABLES!$A$2:$B$10,2,0)),"",VLOOKUP(A84,TABLES!$A$2:$B$10,2,0))</f>
        <v>▐</v>
      </c>
      <c r="C84" s="526" t="str">
        <f>IF(COUNTIF(C85:C90,"x"),"z","")</f>
        <v/>
      </c>
      <c r="D84" s="526" t="str">
        <f>IF(COUNTIF(D85:D90,"x"),"z","")</f>
        <v/>
      </c>
      <c r="E84" s="527" t="s">
        <v>3018</v>
      </c>
      <c r="F84" s="529" t="s">
        <v>3019</v>
      </c>
      <c r="G84" s="529"/>
      <c r="H84" s="529"/>
      <c r="I84" s="529"/>
      <c r="J84" s="530"/>
      <c r="K84" s="522" t="s">
        <v>222</v>
      </c>
      <c r="L84" s="523" t="s">
        <v>222</v>
      </c>
      <c r="M84" s="522" t="s">
        <v>222</v>
      </c>
      <c r="N84" s="523" t="s">
        <v>222</v>
      </c>
      <c r="O84" s="522"/>
      <c r="P84" s="523"/>
      <c r="Q84" s="522"/>
      <c r="R84" s="523"/>
      <c r="S84" s="522" t="s">
        <v>222</v>
      </c>
      <c r="T84" s="523"/>
      <c r="U84" s="522" t="s">
        <v>222</v>
      </c>
      <c r="V84" s="523" t="s">
        <v>222</v>
      </c>
      <c r="W84" s="522" t="s">
        <v>222</v>
      </c>
    </row>
    <row r="85" spans="1:23" ht="33.75">
      <c r="A85" s="534" t="s">
        <v>1505</v>
      </c>
      <c r="B85" s="525" t="str">
        <f>IF(ISERROR(VLOOKUP(A85,TABLES!$A$2:$B$10,2,0)),"",VLOOKUP(A85,TABLES!$A$2:$B$10,2,0))</f>
        <v>■</v>
      </c>
      <c r="C85" s="531"/>
      <c r="D85" s="531"/>
      <c r="E85" s="175" t="s">
        <v>1470</v>
      </c>
      <c r="F85" s="175" t="s">
        <v>1471</v>
      </c>
      <c r="G85" s="251" t="s">
        <v>228</v>
      </c>
      <c r="H85" s="507" t="s">
        <v>222</v>
      </c>
      <c r="I85" s="251" t="str">
        <f t="shared" ref="I85:I121" si="10">IF(G85&lt;&gt;"",IF(H85&lt;&gt;"",G85&amp;" ; "&amp;IFERROR(IF(SEARCH(" ; ",G85)&gt;0,SUBSTITUTE(G85," ; ","_N ; ")&amp;"_N"),IFERROR(IF(SEARCH(" ;",G85)&gt;0,SUBSTITUTE(G85," ;","_N  ; ")&amp;"_N"),IFERROR(IF(SEARCH(";",G85)&gt;0,SUBSTITUTE(G85,";","_N  ; ")&amp;"_N"),G85&amp;"_N"))),G85),"")</f>
        <v>AQ_FOYVIE_SitPrf1An ; AQ_FOYVIE_SitPrf1An_N</v>
      </c>
      <c r="J85" s="219" t="s">
        <v>202</v>
      </c>
      <c r="K85" s="536">
        <v>20</v>
      </c>
      <c r="L85" s="537">
        <v>23</v>
      </c>
      <c r="M85" s="536">
        <v>40</v>
      </c>
      <c r="N85" s="537">
        <v>40</v>
      </c>
      <c r="O85" s="536"/>
      <c r="P85" s="537"/>
      <c r="Q85" s="536"/>
      <c r="R85" s="537"/>
      <c r="S85" s="536">
        <v>63</v>
      </c>
      <c r="T85" s="537"/>
      <c r="U85" s="536">
        <v>40</v>
      </c>
      <c r="V85" s="537">
        <v>47</v>
      </c>
      <c r="W85" s="536">
        <v>53</v>
      </c>
    </row>
    <row r="86" spans="1:23" ht="22.5">
      <c r="A86" s="534" t="s">
        <v>1505</v>
      </c>
      <c r="B86" s="525" t="str">
        <f>IF(ISERROR(VLOOKUP(A86,TABLES!$A$2:$B$10,2,0)),"",VLOOKUP(A86,TABLES!$A$2:$B$10,2,0))</f>
        <v>■</v>
      </c>
      <c r="C86" s="531"/>
      <c r="D86" s="531"/>
      <c r="E86" s="281" t="s">
        <v>1279</v>
      </c>
      <c r="F86" s="175" t="s">
        <v>1390</v>
      </c>
      <c r="G86" s="251" t="s">
        <v>229</v>
      </c>
      <c r="H86" s="507" t="s">
        <v>222</v>
      </c>
      <c r="I86" s="251" t="str">
        <f t="shared" si="10"/>
        <v>AQ_FOYVIE_SitProfConf ; AQ_FOYVIE_SitProfConf_N</v>
      </c>
      <c r="J86" s="219" t="s">
        <v>202</v>
      </c>
      <c r="K86" s="536">
        <v>21</v>
      </c>
      <c r="L86" s="537">
        <v>24</v>
      </c>
      <c r="M86" s="536">
        <v>41</v>
      </c>
      <c r="N86" s="537">
        <v>41</v>
      </c>
      <c r="O86" s="536"/>
      <c r="P86" s="537"/>
      <c r="Q86" s="536"/>
      <c r="R86" s="537"/>
      <c r="S86" s="536">
        <v>64</v>
      </c>
      <c r="T86" s="537"/>
      <c r="U86" s="536">
        <v>41</v>
      </c>
      <c r="V86" s="537">
        <v>48</v>
      </c>
      <c r="W86" s="536">
        <v>54</v>
      </c>
    </row>
    <row r="87" spans="1:23" ht="33.75">
      <c r="A87" s="534" t="s">
        <v>1505</v>
      </c>
      <c r="B87" s="525" t="str">
        <f>IF(ISERROR(VLOOKUP(A87,TABLES!$A$2:$B$10,2,0)),"",VLOOKUP(A87,TABLES!$A$2:$B$10,2,0))</f>
        <v>■</v>
      </c>
      <c r="C87" s="531"/>
      <c r="D87" s="531"/>
      <c r="E87" s="175" t="s">
        <v>5105</v>
      </c>
      <c r="F87" s="175" t="s">
        <v>5103</v>
      </c>
      <c r="G87" s="251" t="s">
        <v>4919</v>
      </c>
      <c r="H87" s="507" t="s">
        <v>222</v>
      </c>
      <c r="I87" s="251" t="s">
        <v>4999</v>
      </c>
      <c r="J87" s="219" t="s">
        <v>202</v>
      </c>
      <c r="K87" s="536">
        <v>22</v>
      </c>
      <c r="L87" s="537">
        <v>25</v>
      </c>
      <c r="M87" s="536">
        <v>42</v>
      </c>
      <c r="N87" s="537">
        <v>42</v>
      </c>
      <c r="O87" s="536"/>
      <c r="P87" s="537"/>
      <c r="Q87" s="536"/>
      <c r="R87" s="537"/>
      <c r="S87" s="536">
        <v>65</v>
      </c>
      <c r="T87" s="537"/>
      <c r="U87" s="536">
        <v>49</v>
      </c>
      <c r="V87" s="537">
        <v>42</v>
      </c>
      <c r="W87" s="536">
        <v>55</v>
      </c>
    </row>
    <row r="88" spans="1:23">
      <c r="A88" s="534" t="s">
        <v>1505</v>
      </c>
      <c r="B88" s="525" t="str">
        <f>IF(ISERROR(VLOOKUP(A88,TABLES!$A$2:$B$10,2,0)),"",VLOOKUP(A88,TABLES!$A$2:$B$10,2,0))</f>
        <v>■</v>
      </c>
      <c r="C88" s="531"/>
      <c r="D88" s="531"/>
      <c r="E88" s="487" t="s">
        <v>4013</v>
      </c>
      <c r="F88" s="487" t="s">
        <v>4188</v>
      </c>
      <c r="G88" s="251" t="s">
        <v>4014</v>
      </c>
      <c r="H88" s="252"/>
      <c r="I88" s="251" t="str">
        <f t="shared" si="10"/>
        <v>AQ_FOYVIE_SitFinancModif</v>
      </c>
      <c r="J88" s="219" t="s">
        <v>202</v>
      </c>
      <c r="K88" s="536"/>
      <c r="L88" s="537"/>
      <c r="M88" s="536"/>
      <c r="N88" s="537"/>
      <c r="O88" s="536"/>
      <c r="P88" s="537"/>
      <c r="Q88" s="536"/>
      <c r="R88" s="537"/>
      <c r="S88" s="536"/>
      <c r="T88" s="537"/>
      <c r="U88" s="536">
        <v>49</v>
      </c>
      <c r="V88" s="537"/>
      <c r="W88" s="536"/>
    </row>
    <row r="89" spans="1:23" ht="33.75">
      <c r="A89" s="534" t="s">
        <v>1505</v>
      </c>
      <c r="B89" s="525" t="str">
        <f>IF(ISERROR(VLOOKUP(A89,TABLES!$A$2:$B$10,2,0)),"",VLOOKUP(A89,TABLES!$A$2:$B$10,2,0))</f>
        <v>■</v>
      </c>
      <c r="C89" s="531"/>
      <c r="D89" s="531"/>
      <c r="E89" s="281" t="s">
        <v>5106</v>
      </c>
      <c r="F89" s="175" t="s">
        <v>1391</v>
      </c>
      <c r="G89" s="251" t="s">
        <v>230</v>
      </c>
      <c r="H89" s="507" t="s">
        <v>222</v>
      </c>
      <c r="I89" s="251" t="str">
        <f t="shared" si="10"/>
        <v>AQ_FOYVIE_SitFinConf ; AQ_FOYVIE_SitFinConf_N</v>
      </c>
      <c r="J89" s="219" t="s">
        <v>202</v>
      </c>
      <c r="K89" s="536">
        <v>23</v>
      </c>
      <c r="L89" s="537">
        <v>26</v>
      </c>
      <c r="M89" s="536">
        <v>43</v>
      </c>
      <c r="N89" s="537">
        <v>43</v>
      </c>
      <c r="O89" s="536"/>
      <c r="P89" s="537"/>
      <c r="Q89" s="536"/>
      <c r="R89" s="537"/>
      <c r="S89" s="536">
        <v>66</v>
      </c>
      <c r="T89" s="537"/>
      <c r="U89" s="536">
        <v>50</v>
      </c>
      <c r="V89" s="537">
        <v>43</v>
      </c>
      <c r="W89" s="536">
        <v>56</v>
      </c>
    </row>
    <row r="90" spans="1:23" ht="78.75">
      <c r="A90" s="534" t="s">
        <v>1505</v>
      </c>
      <c r="B90" s="525" t="str">
        <f>IF(ISERROR(VLOOKUP(A90,TABLES!$A$2:$B$10,2,0)),"",VLOOKUP(A90,TABLES!$A$2:$B$10,2,0))</f>
        <v>■</v>
      </c>
      <c r="C90" s="531"/>
      <c r="D90" s="531"/>
      <c r="E90" s="488" t="s">
        <v>5104</v>
      </c>
      <c r="F90" s="175" t="s">
        <v>4189</v>
      </c>
      <c r="G90" s="251" t="s">
        <v>4012</v>
      </c>
      <c r="H90" s="252"/>
      <c r="I90" s="251" t="str">
        <f t="shared" si="10"/>
        <v>AQ_FOYVIE_ActSitFinanc</v>
      </c>
      <c r="J90" s="219" t="s">
        <v>202</v>
      </c>
      <c r="K90" s="536"/>
      <c r="L90" s="537"/>
      <c r="M90" s="536"/>
      <c r="N90" s="537"/>
      <c r="O90" s="536"/>
      <c r="P90" s="537"/>
      <c r="Q90" s="536"/>
      <c r="R90" s="537"/>
      <c r="S90" s="536"/>
      <c r="T90" s="537"/>
      <c r="U90" s="536">
        <v>45</v>
      </c>
      <c r="V90" s="537">
        <v>38</v>
      </c>
      <c r="W90" s="536"/>
    </row>
    <row r="91" spans="1:23">
      <c r="A91" s="534" t="s">
        <v>1507</v>
      </c>
      <c r="B91" s="525" t="str">
        <f>IF(ISERROR(VLOOKUP(A91,TABLES!$A$2:$B$10,2,0)),"",VLOOKUP(A91,TABLES!$A$2:$B$10,2,0))</f>
        <v>▐</v>
      </c>
      <c r="C91" s="526" t="str">
        <f>IF(COUNTIF(C92:C95,"x"),"z","")</f>
        <v/>
      </c>
      <c r="D91" s="526" t="str">
        <f>IF(COUNTIF(D92:D95,"x"),"z","")</f>
        <v/>
      </c>
      <c r="E91" s="527" t="s">
        <v>231</v>
      </c>
      <c r="F91" s="529" t="s">
        <v>262</v>
      </c>
      <c r="G91" s="529"/>
      <c r="H91" s="529"/>
      <c r="I91" s="529" t="str">
        <f t="shared" si="10"/>
        <v/>
      </c>
      <c r="J91" s="530"/>
      <c r="K91" s="522" t="s">
        <v>222</v>
      </c>
      <c r="L91" s="523" t="s">
        <v>222</v>
      </c>
      <c r="M91" s="522" t="s">
        <v>222</v>
      </c>
      <c r="N91" s="523" t="s">
        <v>222</v>
      </c>
      <c r="O91" s="522"/>
      <c r="P91" s="523"/>
      <c r="Q91" s="522"/>
      <c r="R91" s="523"/>
      <c r="S91" s="522"/>
      <c r="T91" s="523"/>
      <c r="U91" s="522"/>
      <c r="V91" s="523"/>
      <c r="W91" s="522"/>
    </row>
    <row r="92" spans="1:23">
      <c r="A92" s="534" t="s">
        <v>1505</v>
      </c>
      <c r="B92" s="525" t="str">
        <f>IF(ISERROR(VLOOKUP(A92,TABLES!$A$2:$B$10,2,0)),"",VLOOKUP(A92,TABLES!$A$2:$B$10,2,0))</f>
        <v>■</v>
      </c>
      <c r="C92" s="531"/>
      <c r="D92" s="531"/>
      <c r="E92" s="175" t="s">
        <v>1597</v>
      </c>
      <c r="F92" s="175" t="s">
        <v>1156</v>
      </c>
      <c r="G92" s="251" t="s">
        <v>232</v>
      </c>
      <c r="H92" s="507" t="s">
        <v>664</v>
      </c>
      <c r="I92" s="251" t="str">
        <f t="shared" si="10"/>
        <v>AQ_FOYVIE_Diplom12m ; AQ_FOYVIE_Diplom12m_N</v>
      </c>
      <c r="J92" s="219" t="s">
        <v>202</v>
      </c>
      <c r="K92" s="536">
        <v>25</v>
      </c>
      <c r="L92" s="537">
        <v>28</v>
      </c>
      <c r="M92" s="536">
        <v>45</v>
      </c>
      <c r="N92" s="537">
        <v>47</v>
      </c>
      <c r="O92" s="536"/>
      <c r="P92" s="537"/>
      <c r="Q92" s="536"/>
      <c r="R92" s="537"/>
      <c r="S92" s="536"/>
      <c r="T92" s="537"/>
      <c r="U92" s="536"/>
      <c r="V92" s="537"/>
      <c r="W92" s="536"/>
    </row>
    <row r="93" spans="1:23" ht="22.5">
      <c r="A93" s="534" t="s">
        <v>1505</v>
      </c>
      <c r="B93" s="525" t="str">
        <f>IF(ISERROR(VLOOKUP(A93,TABLES!$A$2:$B$10,2,0)),"",VLOOKUP(A93,TABLES!$A$2:$B$10,2,0))</f>
        <v>■</v>
      </c>
      <c r="C93" s="531"/>
      <c r="D93" s="531"/>
      <c r="E93" s="175" t="s">
        <v>1280</v>
      </c>
      <c r="F93" s="175" t="s">
        <v>1392</v>
      </c>
      <c r="G93" s="251" t="s">
        <v>233</v>
      </c>
      <c r="H93" s="507" t="s">
        <v>664</v>
      </c>
      <c r="I93" s="251" t="str">
        <f t="shared" si="10"/>
        <v>AQ_FOYVIE_EmplQualif ; AQ_FOYVIE_EmplQualif_N</v>
      </c>
      <c r="J93" s="219" t="s">
        <v>202</v>
      </c>
      <c r="K93" s="536">
        <v>26</v>
      </c>
      <c r="L93" s="537">
        <v>29</v>
      </c>
      <c r="M93" s="536">
        <v>46</v>
      </c>
      <c r="N93" s="537">
        <v>48</v>
      </c>
      <c r="O93" s="536"/>
      <c r="P93" s="537"/>
      <c r="Q93" s="536"/>
      <c r="R93" s="537"/>
      <c r="S93" s="536"/>
      <c r="T93" s="537"/>
      <c r="U93" s="536"/>
      <c r="V93" s="537"/>
      <c r="W93" s="536"/>
    </row>
    <row r="94" spans="1:23" ht="22.5">
      <c r="A94" s="534" t="s">
        <v>1505</v>
      </c>
      <c r="B94" s="525" t="str">
        <f>IF(ISERROR(VLOOKUP(A94,TABLES!$A$2:$B$10,2,0)),"",VLOOKUP(A94,TABLES!$A$2:$B$10,2,0))</f>
        <v>■</v>
      </c>
      <c r="C94" s="531"/>
      <c r="D94" s="531"/>
      <c r="E94" s="175" t="s">
        <v>1281</v>
      </c>
      <c r="F94" s="175" t="s">
        <v>1393</v>
      </c>
      <c r="G94" s="251" t="s">
        <v>234</v>
      </c>
      <c r="H94" s="507" t="s">
        <v>664</v>
      </c>
      <c r="I94" s="251" t="str">
        <f t="shared" si="10"/>
        <v>AQ_FOYVIE_MieuParent ; AQ_FOYVIE_MieuParent_N</v>
      </c>
      <c r="J94" s="219" t="s">
        <v>202</v>
      </c>
      <c r="K94" s="536">
        <v>27</v>
      </c>
      <c r="L94" s="537">
        <v>30</v>
      </c>
      <c r="M94" s="536">
        <v>47</v>
      </c>
      <c r="N94" s="537">
        <v>49</v>
      </c>
      <c r="O94" s="536"/>
      <c r="P94" s="537"/>
      <c r="Q94" s="536"/>
      <c r="R94" s="537"/>
      <c r="S94" s="536"/>
      <c r="T94" s="537"/>
      <c r="U94" s="536"/>
      <c r="V94" s="537"/>
      <c r="W94" s="536"/>
    </row>
    <row r="95" spans="1:23" ht="22.5">
      <c r="A95" s="534" t="s">
        <v>1505</v>
      </c>
      <c r="B95" s="525" t="str">
        <f>IF(ISERROR(VLOOKUP(A95,TABLES!$A$2:$B$10,2,0)),"",VLOOKUP(A95,TABLES!$A$2:$B$10,2,0))</f>
        <v>■</v>
      </c>
      <c r="C95" s="531"/>
      <c r="D95" s="531"/>
      <c r="E95" s="175" t="s">
        <v>1282</v>
      </c>
      <c r="F95" s="175" t="s">
        <v>1394</v>
      </c>
      <c r="G95" s="251" t="s">
        <v>235</v>
      </c>
      <c r="H95" s="507" t="s">
        <v>664</v>
      </c>
      <c r="I95" s="251" t="str">
        <f t="shared" si="10"/>
        <v>AQ_FOYVIE_ReussiProf ; AQ_FOYVIE_ReussiProf_N</v>
      </c>
      <c r="J95" s="219" t="s">
        <v>202</v>
      </c>
      <c r="K95" s="536">
        <v>28</v>
      </c>
      <c r="L95" s="537">
        <v>31</v>
      </c>
      <c r="M95" s="536">
        <v>48</v>
      </c>
      <c r="N95" s="537">
        <v>50</v>
      </c>
      <c r="O95" s="536"/>
      <c r="P95" s="537"/>
      <c r="Q95" s="536"/>
      <c r="R95" s="537"/>
      <c r="S95" s="536"/>
      <c r="T95" s="537"/>
      <c r="U95" s="536"/>
      <c r="V95" s="537"/>
      <c r="W95" s="536"/>
    </row>
    <row r="96" spans="1:23">
      <c r="A96" s="534" t="s">
        <v>1507</v>
      </c>
      <c r="B96" s="525" t="str">
        <f>IF(ISERROR(VLOOKUP(A96,TABLES!$A$2:$B$10,2,0)),"",VLOOKUP(A96,TABLES!$A$2:$B$10,2,0))</f>
        <v>▐</v>
      </c>
      <c r="C96" s="526" t="str">
        <f>IF(OR(C97="x",C102="x"),"z","")</f>
        <v/>
      </c>
      <c r="D96" s="526" t="str">
        <f>IF(OR(D97="x",D102="x"),"z","")</f>
        <v/>
      </c>
      <c r="E96" s="527" t="s">
        <v>1099</v>
      </c>
      <c r="F96" s="529" t="s">
        <v>263</v>
      </c>
      <c r="G96" s="529"/>
      <c r="H96" s="529"/>
      <c r="I96" s="529" t="str">
        <f t="shared" si="10"/>
        <v/>
      </c>
      <c r="J96" s="530"/>
      <c r="K96" s="522"/>
      <c r="L96" s="523"/>
      <c r="M96" s="522"/>
      <c r="N96" s="523" t="s">
        <v>222</v>
      </c>
      <c r="O96" s="522"/>
      <c r="P96" s="523"/>
      <c r="Q96" s="522"/>
      <c r="R96" s="523"/>
      <c r="S96" s="522"/>
      <c r="T96" s="523"/>
      <c r="U96" s="522"/>
      <c r="V96" s="523"/>
      <c r="W96" s="522"/>
    </row>
    <row r="97" spans="1:23">
      <c r="A97" s="534" t="s">
        <v>1505</v>
      </c>
      <c r="B97" s="525" t="str">
        <f>IF(ISERROR(VLOOKUP(A97,TABLES!$A$2:$B$10,2,0)),"",VLOOKUP(A97,TABLES!$A$2:$B$10,2,0))</f>
        <v>■</v>
      </c>
      <c r="C97" s="531"/>
      <c r="D97" s="531"/>
      <c r="E97" s="175" t="s">
        <v>1602</v>
      </c>
      <c r="F97" s="175" t="s">
        <v>1603</v>
      </c>
      <c r="G97" s="251" t="s">
        <v>304</v>
      </c>
      <c r="H97" s="507" t="s">
        <v>664</v>
      </c>
      <c r="I97" s="251" t="str">
        <f t="shared" si="10"/>
        <v>AQ_FOYVIE_Mutuel ; AQ_FOYVIE_Mutuel_N</v>
      </c>
      <c r="J97" s="219" t="s">
        <v>202</v>
      </c>
      <c r="K97" s="536"/>
      <c r="L97" s="541"/>
      <c r="M97" s="536"/>
      <c r="N97" s="541">
        <v>44</v>
      </c>
      <c r="O97" s="536"/>
      <c r="P97" s="541"/>
      <c r="Q97" s="536"/>
      <c r="R97" s="541"/>
      <c r="S97" s="536"/>
      <c r="T97" s="541"/>
      <c r="U97" s="536"/>
      <c r="V97" s="541"/>
      <c r="W97" s="536"/>
    </row>
    <row r="98" spans="1:23">
      <c r="A98" s="534" t="s">
        <v>1508</v>
      </c>
      <c r="B98" s="525" t="str">
        <f>IF(ISERROR(VLOOKUP(A98,TABLES!$A$2:$B$10,2,0)),"",VLOOKUP(A98,TABLES!$A$2:$B$10,2,0))</f>
        <v>□</v>
      </c>
      <c r="C98" s="538" t="str">
        <f>IF(OR(C99="x",C100="x"),"x","")</f>
        <v/>
      </c>
      <c r="D98" s="538" t="str">
        <f>IF(OR(D99="x",D100="x"),"x","")</f>
        <v/>
      </c>
      <c r="E98" s="176" t="s">
        <v>1170</v>
      </c>
      <c r="F98" s="176" t="s">
        <v>1171</v>
      </c>
      <c r="G98" s="251"/>
      <c r="H98" s="252"/>
      <c r="I98" s="251" t="str">
        <f t="shared" si="10"/>
        <v/>
      </c>
      <c r="J98" s="219"/>
      <c r="K98" s="536"/>
      <c r="L98" s="537"/>
      <c r="M98" s="536"/>
      <c r="N98" s="537">
        <v>44</v>
      </c>
      <c r="O98" s="536"/>
      <c r="P98" s="537"/>
      <c r="Q98" s="536"/>
      <c r="R98" s="537"/>
      <c r="S98" s="536"/>
      <c r="T98" s="537"/>
      <c r="U98" s="536"/>
      <c r="V98" s="537"/>
      <c r="W98" s="536"/>
    </row>
    <row r="99" spans="1:23" ht="90">
      <c r="A99" s="534" t="s">
        <v>1504</v>
      </c>
      <c r="B99" s="525" t="str">
        <f>IF(ISERROR(VLOOKUP(A99,TABLES!$A$2:$B$10,2,0)),"",VLOOKUP(A99,TABLES!$A$2:$B$10,2,0))</f>
        <v>□</v>
      </c>
      <c r="C99" s="539" t="str">
        <f>IF($C$97="x","x","")</f>
        <v/>
      </c>
      <c r="D99" s="539" t="str">
        <f>IF($D$97="x","x","")</f>
        <v/>
      </c>
      <c r="E99" s="176" t="s">
        <v>1284</v>
      </c>
      <c r="F99" s="176" t="s">
        <v>1396</v>
      </c>
      <c r="G99" s="251" t="s">
        <v>305</v>
      </c>
      <c r="H99" s="507" t="s">
        <v>664</v>
      </c>
      <c r="I99" s="251" t="str">
        <f t="shared" si="10"/>
        <v>AQ_FOYVIE_MutuelEue ; AQ_FOYVIE_MutuelEue_N</v>
      </c>
      <c r="J99" s="219" t="s">
        <v>202</v>
      </c>
      <c r="K99" s="536"/>
      <c r="L99" s="541"/>
      <c r="M99" s="536"/>
      <c r="N99" s="541">
        <v>44</v>
      </c>
      <c r="O99" s="536"/>
      <c r="P99" s="541"/>
      <c r="Q99" s="536"/>
      <c r="R99" s="541"/>
      <c r="S99" s="536"/>
      <c r="T99" s="541"/>
      <c r="U99" s="536"/>
      <c r="V99" s="541"/>
      <c r="W99" s="536"/>
    </row>
    <row r="100" spans="1:23">
      <c r="A100" s="534" t="s">
        <v>1504</v>
      </c>
      <c r="B100" s="525" t="str">
        <f>IF(ISERROR(VLOOKUP(A100,TABLES!$A$2:$B$10,2,0)),"",VLOOKUP(A100,TABLES!$A$2:$B$10,2,0))</f>
        <v>□</v>
      </c>
      <c r="C100" s="539" t="str">
        <f>IF($C$97="x","x","")</f>
        <v/>
      </c>
      <c r="D100" s="539" t="str">
        <f>IF($D$97="x","x","")</f>
        <v/>
      </c>
      <c r="E100" s="176" t="s">
        <v>1452</v>
      </c>
      <c r="F100" s="176" t="s">
        <v>1635</v>
      </c>
      <c r="G100" s="251" t="s">
        <v>306</v>
      </c>
      <c r="H100" s="507" t="s">
        <v>664</v>
      </c>
      <c r="I100" s="251" t="str">
        <f t="shared" si="10"/>
        <v>AQ_FOYVIE_MutuelPlus ; AQ_FOYVIE_MutuelPlus_N</v>
      </c>
      <c r="J100" s="219" t="s">
        <v>202</v>
      </c>
      <c r="K100" s="536"/>
      <c r="L100" s="541"/>
      <c r="M100" s="536"/>
      <c r="N100" s="541">
        <v>44</v>
      </c>
      <c r="O100" s="536"/>
      <c r="P100" s="541"/>
      <c r="Q100" s="536"/>
      <c r="R100" s="541"/>
      <c r="S100" s="536"/>
      <c r="T100" s="541"/>
      <c r="U100" s="536"/>
      <c r="V100" s="541"/>
      <c r="W100" s="536"/>
    </row>
    <row r="101" spans="1:23" ht="78.75">
      <c r="A101" s="534" t="s">
        <v>1508</v>
      </c>
      <c r="B101" s="525" t="str">
        <f>IF(ISERROR(VLOOKUP(A101,TABLES!$A$2:$B$10,2,0)),"",VLOOKUP(A101,TABLES!$A$2:$B$10,2,0))</f>
        <v>□</v>
      </c>
      <c r="C101" s="539" t="str">
        <f>IF($C$97="x","x","")</f>
        <v/>
      </c>
      <c r="D101" s="539" t="str">
        <f>IF($D$97="x","x","")</f>
        <v/>
      </c>
      <c r="E101" s="176" t="s">
        <v>1499</v>
      </c>
      <c r="F101" s="176" t="s">
        <v>1500</v>
      </c>
      <c r="G101" s="251" t="s">
        <v>307</v>
      </c>
      <c r="H101" s="507" t="s">
        <v>664</v>
      </c>
      <c r="I101" s="251" t="str">
        <f t="shared" si="10"/>
        <v>AQ_FOYVIE_MutuelNon ; AQ_FOYVIE_MutuelNon_N</v>
      </c>
      <c r="J101" s="219" t="s">
        <v>202</v>
      </c>
      <c r="K101" s="536"/>
      <c r="L101" s="541"/>
      <c r="M101" s="536"/>
      <c r="N101" s="541">
        <v>44</v>
      </c>
      <c r="O101" s="536"/>
      <c r="P101" s="541"/>
      <c r="Q101" s="536"/>
      <c r="R101" s="541"/>
      <c r="S101" s="536"/>
      <c r="T101" s="541"/>
      <c r="U101" s="536"/>
      <c r="V101" s="541"/>
      <c r="W101" s="536"/>
    </row>
    <row r="102" spans="1:23" ht="33.75">
      <c r="A102" s="534" t="s">
        <v>1505</v>
      </c>
      <c r="B102" s="525" t="str">
        <f>IF(ISERROR(VLOOKUP(A102,TABLES!$A$2:$B$10,2,0)),"",VLOOKUP(A102,TABLES!$A$2:$B$10,2,0))</f>
        <v>■</v>
      </c>
      <c r="C102" s="531"/>
      <c r="D102" s="531"/>
      <c r="E102" s="175" t="s">
        <v>1285</v>
      </c>
      <c r="F102" s="175" t="s">
        <v>1397</v>
      </c>
      <c r="G102" s="251" t="s">
        <v>308</v>
      </c>
      <c r="H102" s="507" t="s">
        <v>664</v>
      </c>
      <c r="I102" s="251" t="str">
        <f t="shared" si="10"/>
        <v>AQ_FOYVIE_MutuelACS ; AQ_FOYVIE_MutuelACS_N</v>
      </c>
      <c r="J102" s="219" t="s">
        <v>202</v>
      </c>
      <c r="K102" s="536"/>
      <c r="L102" s="541"/>
      <c r="M102" s="536"/>
      <c r="N102" s="541">
        <v>45</v>
      </c>
      <c r="O102" s="536"/>
      <c r="P102" s="541"/>
      <c r="Q102" s="536"/>
      <c r="R102" s="541"/>
      <c r="S102" s="536"/>
      <c r="T102" s="541"/>
      <c r="U102" s="536"/>
      <c r="V102" s="541"/>
      <c r="W102" s="536"/>
    </row>
    <row r="103" spans="1:23" ht="22.5">
      <c r="A103" s="534" t="s">
        <v>1508</v>
      </c>
      <c r="B103" s="525" t="str">
        <f>IF(ISERROR(VLOOKUP(A103,TABLES!$A$2:$B$10,2,0)),"",VLOOKUP(A103,TABLES!$A$2:$B$10,2,0))</f>
        <v>□</v>
      </c>
      <c r="C103" s="539" t="str">
        <f>IF(C102="x","x","")</f>
        <v/>
      </c>
      <c r="D103" s="539" t="str">
        <f>IF(D102="x","x","")</f>
        <v/>
      </c>
      <c r="E103" s="176" t="s">
        <v>1286</v>
      </c>
      <c r="F103" s="176" t="s">
        <v>3219</v>
      </c>
      <c r="G103" s="251" t="s">
        <v>309</v>
      </c>
      <c r="H103" s="507" t="s">
        <v>664</v>
      </c>
      <c r="I103" s="251" t="str">
        <f t="shared" si="10"/>
        <v>AQ_FOYVIE_MutuelACSOui ; AQ_FOYVIE_MutuelACSOui_N</v>
      </c>
      <c r="J103" s="219" t="s">
        <v>202</v>
      </c>
      <c r="K103" s="536"/>
      <c r="L103" s="541"/>
      <c r="M103" s="536"/>
      <c r="N103" s="541">
        <v>45</v>
      </c>
      <c r="O103" s="536"/>
      <c r="P103" s="541"/>
      <c r="Q103" s="536"/>
      <c r="R103" s="541"/>
      <c r="S103" s="536"/>
      <c r="T103" s="541"/>
      <c r="U103" s="536"/>
      <c r="V103" s="541"/>
      <c r="W103" s="536"/>
    </row>
    <row r="104" spans="1:23">
      <c r="A104" s="534" t="s">
        <v>1507</v>
      </c>
      <c r="B104" s="525" t="str">
        <f>IF(ISERROR(VLOOKUP(A104,TABLES!$A$2:$B$10,2,0)),"",VLOOKUP(A104,TABLES!$A$2:$B$10,2,0))</f>
        <v>▐</v>
      </c>
      <c r="C104" s="526" t="str">
        <f>IF(COUNTIF(C105:C163,"x"),"z","")</f>
        <v/>
      </c>
      <c r="D104" s="526" t="str">
        <f>IF(COUNTIF(D105:D147,"x"),"z","")</f>
        <v/>
      </c>
      <c r="E104" s="527" t="s">
        <v>4250</v>
      </c>
      <c r="F104" s="529" t="s">
        <v>4251</v>
      </c>
      <c r="G104" s="529"/>
      <c r="H104" s="529"/>
      <c r="I104" s="529" t="str">
        <f t="shared" si="10"/>
        <v/>
      </c>
      <c r="J104" s="530"/>
      <c r="K104" s="522"/>
      <c r="L104" s="523"/>
      <c r="M104" s="522"/>
      <c r="N104" s="523"/>
      <c r="O104" s="522"/>
      <c r="P104" s="523"/>
      <c r="Q104" s="522"/>
      <c r="R104" s="523"/>
      <c r="S104" s="522"/>
      <c r="T104" s="523"/>
      <c r="U104" s="522" t="s">
        <v>222</v>
      </c>
      <c r="V104" s="523" t="s">
        <v>222</v>
      </c>
      <c r="W104" s="522" t="s">
        <v>222</v>
      </c>
    </row>
    <row r="105" spans="1:23" ht="22.5">
      <c r="A105" s="534" t="s">
        <v>1505</v>
      </c>
      <c r="B105" s="525" t="str">
        <f>IF(ISERROR(VLOOKUP(A105,TABLES!$A$2:$B$10,2,0)),"",VLOOKUP(A105,TABLES!$A$2:$B$10,2,0))</f>
        <v>■</v>
      </c>
      <c r="C105" s="535" t="str">
        <f>IF(OR(C106="x",C107="x",C108="x",C109="x",C110="x",C111="x",C112="x"),"x","Sélection ci-dessous")</f>
        <v>Sélection ci-dessous</v>
      </c>
      <c r="D105" s="535" t="str">
        <f>IF(OR(D106="x",D107="x",D108="x",D109="x",D110="x",D111="x",D112="x"),"x","Select items here under")</f>
        <v>Select items here under</v>
      </c>
      <c r="E105" s="176" t="s">
        <v>4574</v>
      </c>
      <c r="F105" s="176" t="s">
        <v>4202</v>
      </c>
      <c r="G105" s="517"/>
      <c r="H105" s="517"/>
      <c r="I105" s="251" t="str">
        <f t="shared" si="10"/>
        <v/>
      </c>
      <c r="J105" s="517"/>
      <c r="K105" s="532"/>
      <c r="L105" s="533"/>
      <c r="M105" s="532"/>
      <c r="N105" s="533"/>
      <c r="O105" s="532"/>
      <c r="P105" s="533"/>
      <c r="Q105" s="532"/>
      <c r="R105" s="533"/>
      <c r="S105" s="536"/>
      <c r="T105" s="533"/>
      <c r="U105" s="536">
        <v>36</v>
      </c>
      <c r="V105" s="533"/>
      <c r="W105" s="536"/>
    </row>
    <row r="106" spans="1:23">
      <c r="A106" s="534" t="s">
        <v>1504</v>
      </c>
      <c r="B106" s="525" t="str">
        <f>IF(ISERROR(VLOOKUP(A106,TABLES!$A$2:$B$10,2,0)),"",VLOOKUP(A106,TABLES!$A$2:$B$10,2,0))</f>
        <v>□</v>
      </c>
      <c r="C106" s="531"/>
      <c r="D106" s="531"/>
      <c r="E106" s="176" t="s">
        <v>4073</v>
      </c>
      <c r="F106" s="176" t="s">
        <v>4203</v>
      </c>
      <c r="G106" s="251" t="s">
        <v>4076</v>
      </c>
      <c r="H106" s="251" t="s">
        <v>222</v>
      </c>
      <c r="I106" s="251" t="str">
        <f t="shared" si="10"/>
        <v>AQ_VIETRAV_Exces ; AQ_VIETRAV_Exces_N</v>
      </c>
      <c r="J106" s="251" t="s">
        <v>4091</v>
      </c>
      <c r="K106" s="532"/>
      <c r="L106" s="533"/>
      <c r="M106" s="532"/>
      <c r="N106" s="533"/>
      <c r="O106" s="532"/>
      <c r="P106" s="533"/>
      <c r="Q106" s="532"/>
      <c r="R106" s="533"/>
      <c r="S106" s="536"/>
      <c r="T106" s="533"/>
      <c r="U106" s="536">
        <v>36</v>
      </c>
      <c r="V106" s="533"/>
      <c r="W106" s="536"/>
    </row>
    <row r="107" spans="1:23">
      <c r="A107" s="534" t="s">
        <v>1504</v>
      </c>
      <c r="B107" s="525" t="str">
        <f>IF(ISERROR(VLOOKUP(A107,TABLES!$A$2:$B$10,2,0)),"",VLOOKUP(A107,TABLES!$A$2:$B$10,2,0))</f>
        <v>□</v>
      </c>
      <c r="C107" s="531"/>
      <c r="D107" s="531"/>
      <c r="E107" s="176" t="s">
        <v>4074</v>
      </c>
      <c r="F107" s="176" t="s">
        <v>4204</v>
      </c>
      <c r="G107" s="251" t="s">
        <v>4077</v>
      </c>
      <c r="H107" s="517" t="s">
        <v>222</v>
      </c>
      <c r="I107" s="251" t="str">
        <f t="shared" si="10"/>
        <v>AQ_VIETRAV_MieuxOrg ; AQ_VIETRAV_MieuxOrg_N</v>
      </c>
      <c r="J107" s="251" t="s">
        <v>4091</v>
      </c>
      <c r="K107" s="532"/>
      <c r="L107" s="533"/>
      <c r="M107" s="532"/>
      <c r="N107" s="533"/>
      <c r="O107" s="532"/>
      <c r="P107" s="533"/>
      <c r="Q107" s="532"/>
      <c r="R107" s="533"/>
      <c r="S107" s="536"/>
      <c r="T107" s="533"/>
      <c r="U107" s="536">
        <v>36</v>
      </c>
      <c r="V107" s="533"/>
      <c r="W107" s="536"/>
    </row>
    <row r="108" spans="1:23">
      <c r="A108" s="534" t="s">
        <v>1504</v>
      </c>
      <c r="B108" s="525" t="str">
        <f>IF(ISERROR(VLOOKUP(A108,TABLES!$A$2:$B$10,2,0)),"",VLOOKUP(A108,TABLES!$A$2:$B$10,2,0))</f>
        <v>□</v>
      </c>
      <c r="C108" s="531"/>
      <c r="D108" s="531"/>
      <c r="E108" s="176" t="s">
        <v>4075</v>
      </c>
      <c r="F108" s="176" t="s">
        <v>4205</v>
      </c>
      <c r="G108" s="251" t="s">
        <v>4078</v>
      </c>
      <c r="H108" s="517" t="s">
        <v>222</v>
      </c>
      <c r="I108" s="251" t="str">
        <f t="shared" si="10"/>
        <v>AQ_VIETRAV_PersoTrav ; AQ_VIETRAV_PersoTrav_N</v>
      </c>
      <c r="J108" s="251" t="s">
        <v>4091</v>
      </c>
      <c r="K108" s="532"/>
      <c r="L108" s="533"/>
      <c r="M108" s="532"/>
      <c r="N108" s="533"/>
      <c r="O108" s="532"/>
      <c r="P108" s="533"/>
      <c r="Q108" s="532"/>
      <c r="R108" s="533"/>
      <c r="S108" s="536"/>
      <c r="T108" s="533"/>
      <c r="U108" s="536">
        <v>36</v>
      </c>
      <c r="V108" s="533"/>
      <c r="W108" s="536"/>
    </row>
    <row r="109" spans="1:23" ht="22.5">
      <c r="A109" s="534" t="s">
        <v>1505</v>
      </c>
      <c r="B109" s="525" t="str">
        <f>IF(ISERROR(VLOOKUP(A109,TABLES!$A$2:$B$10,2,0)),"",VLOOKUP(A109,TABLES!$A$2:$B$10,2,0))</f>
        <v>■</v>
      </c>
      <c r="C109" s="531"/>
      <c r="D109" s="531"/>
      <c r="E109" s="176" t="s">
        <v>4060</v>
      </c>
      <c r="F109" s="176" t="s">
        <v>4206</v>
      </c>
      <c r="G109" s="251" t="s">
        <v>4079</v>
      </c>
      <c r="H109" s="517" t="s">
        <v>222</v>
      </c>
      <c r="I109" s="251" t="str">
        <f t="shared" si="10"/>
        <v>AQ_VIETRAV_CrisImpact ; AQ_VIETRAV_CrisImpact_N</v>
      </c>
      <c r="J109" s="251" t="s">
        <v>4091</v>
      </c>
      <c r="K109" s="532"/>
      <c r="L109" s="533"/>
      <c r="M109" s="532"/>
      <c r="N109" s="533"/>
      <c r="O109" s="532"/>
      <c r="P109" s="533"/>
      <c r="Q109" s="532"/>
      <c r="R109" s="533"/>
      <c r="S109" s="536"/>
      <c r="T109" s="533"/>
      <c r="U109" s="536">
        <v>37</v>
      </c>
      <c r="V109" s="533"/>
      <c r="W109" s="536"/>
    </row>
    <row r="110" spans="1:23" ht="78.75">
      <c r="A110" s="534" t="s">
        <v>1505</v>
      </c>
      <c r="B110" s="525" t="str">
        <f>IF(ISERROR(VLOOKUP(A110,TABLES!$A$2:$B$10,2,0)),"",VLOOKUP(A110,TABLES!$A$2:$B$10,2,0))</f>
        <v>■</v>
      </c>
      <c r="C110" s="531"/>
      <c r="D110" s="531"/>
      <c r="E110" s="176" t="s">
        <v>4061</v>
      </c>
      <c r="F110" s="176" t="s">
        <v>4207</v>
      </c>
      <c r="G110" s="251" t="s">
        <v>4080</v>
      </c>
      <c r="H110" s="517" t="s">
        <v>222</v>
      </c>
      <c r="I110" s="251" t="str">
        <f t="shared" si="10"/>
        <v>AQ_VIETRAV_TeleTrav ; AQ_VIETRAV_TeleTrav_N</v>
      </c>
      <c r="J110" s="251" t="s">
        <v>4091</v>
      </c>
      <c r="K110" s="532"/>
      <c r="L110" s="533"/>
      <c r="M110" s="532"/>
      <c r="N110" s="533"/>
      <c r="O110" s="532"/>
      <c r="P110" s="533"/>
      <c r="Q110" s="532"/>
      <c r="R110" s="533"/>
      <c r="S110" s="536"/>
      <c r="T110" s="533"/>
      <c r="U110" s="536">
        <v>38</v>
      </c>
      <c r="V110" s="533"/>
      <c r="W110" s="536"/>
    </row>
    <row r="111" spans="1:23" ht="22.5">
      <c r="A111" s="534" t="s">
        <v>1508</v>
      </c>
      <c r="B111" s="525" t="str">
        <f>IF(ISERROR(VLOOKUP(A111,TABLES!$A$2:$B$10,2,0)),"",VLOOKUP(A111,TABLES!$A$2:$B$10,2,0))</f>
        <v>□</v>
      </c>
      <c r="C111" s="538" t="str">
        <f>IF(C110="x","x","")</f>
        <v/>
      </c>
      <c r="D111" s="538" t="str">
        <f>IF(D110="x","x","")</f>
        <v/>
      </c>
      <c r="E111" s="176" t="s">
        <v>4062</v>
      </c>
      <c r="F111" s="176" t="s">
        <v>4208</v>
      </c>
      <c r="G111" s="251" t="s">
        <v>4081</v>
      </c>
      <c r="H111" s="517" t="s">
        <v>222</v>
      </c>
      <c r="I111" s="251" t="str">
        <f t="shared" si="10"/>
        <v>AQ_VIETRAV_TeleTravTemp ; AQ_VIETRAV_TeleTravTemp_N</v>
      </c>
      <c r="J111" s="251" t="s">
        <v>4091</v>
      </c>
      <c r="K111" s="532"/>
      <c r="L111" s="533"/>
      <c r="M111" s="532"/>
      <c r="N111" s="533"/>
      <c r="O111" s="532"/>
      <c r="P111" s="533"/>
      <c r="Q111" s="532"/>
      <c r="R111" s="533"/>
      <c r="S111" s="536"/>
      <c r="T111" s="533"/>
      <c r="U111" s="536">
        <v>38</v>
      </c>
      <c r="V111" s="533"/>
      <c r="W111" s="536"/>
    </row>
    <row r="112" spans="1:23" ht="22.5">
      <c r="A112" s="534" t="s">
        <v>1505</v>
      </c>
      <c r="B112" s="525" t="str">
        <f>IF(ISERROR(VLOOKUP(A112,TABLES!$A$2:$B$10,2,0)),"",VLOOKUP(A112,TABLES!$A$2:$B$10,2,0))</f>
        <v>■</v>
      </c>
      <c r="C112" s="531"/>
      <c r="D112" s="531"/>
      <c r="E112" s="176" t="s">
        <v>4063</v>
      </c>
      <c r="F112" s="176" t="s">
        <v>4209</v>
      </c>
      <c r="G112" s="251" t="s">
        <v>4082</v>
      </c>
      <c r="H112" s="517" t="s">
        <v>222</v>
      </c>
      <c r="I112" s="251" t="str">
        <f t="shared" si="10"/>
        <v>AQ_VIETRAV_Num ; AQ_VIETRAV_Num_N</v>
      </c>
      <c r="J112" s="251" t="s">
        <v>4091</v>
      </c>
      <c r="K112" s="532"/>
      <c r="L112" s="533"/>
      <c r="M112" s="532"/>
      <c r="N112" s="533"/>
      <c r="O112" s="532"/>
      <c r="P112" s="533"/>
      <c r="Q112" s="532"/>
      <c r="R112" s="533"/>
      <c r="S112" s="536"/>
      <c r="T112" s="533"/>
      <c r="U112" s="536">
        <v>39</v>
      </c>
      <c r="V112" s="533"/>
      <c r="W112" s="536"/>
    </row>
    <row r="113" spans="1:23">
      <c r="A113" s="534" t="s">
        <v>1508</v>
      </c>
      <c r="B113" s="525" t="str">
        <f>IF(ISERROR(VLOOKUP(A113,TABLES!$A$2:$B$10,2,0)),"",VLOOKUP(A113,TABLES!$A$2:$B$10,2,0))</f>
        <v>□</v>
      </c>
      <c r="C113" s="538" t="str">
        <f>IF(COUNTIF(C114:C119,"x"),"x","")</f>
        <v/>
      </c>
      <c r="D113" s="538" t="str">
        <f>IF(COUNTIF(D114:D119,"x"),"x","")</f>
        <v/>
      </c>
      <c r="E113" s="176" t="s">
        <v>4064</v>
      </c>
      <c r="F113" s="176" t="s">
        <v>4210</v>
      </c>
      <c r="G113" s="517"/>
      <c r="H113" s="517"/>
      <c r="I113" s="251" t="str">
        <f t="shared" si="10"/>
        <v/>
      </c>
      <c r="J113" s="251" t="s">
        <v>4091</v>
      </c>
      <c r="K113" s="532"/>
      <c r="L113" s="533"/>
      <c r="M113" s="532"/>
      <c r="N113" s="533"/>
      <c r="O113" s="532"/>
      <c r="P113" s="533"/>
      <c r="Q113" s="532"/>
      <c r="R113" s="533"/>
      <c r="S113" s="536"/>
      <c r="T113" s="533"/>
      <c r="U113" s="536">
        <v>39</v>
      </c>
      <c r="V113" s="533"/>
      <c r="W113" s="536"/>
    </row>
    <row r="114" spans="1:23">
      <c r="A114" s="534" t="s">
        <v>482</v>
      </c>
      <c r="B114" s="525" t="str">
        <f>IF(ISERROR(VLOOKUP(A114,TABLES!$A$2:$B$10,2,0)),"",VLOOKUP(A114,TABLES!$A$2:$B$10,2,0))</f>
        <v>-</v>
      </c>
      <c r="C114" s="539" t="str">
        <f>IF(C112="x","x","")</f>
        <v/>
      </c>
      <c r="D114" s="539" t="str">
        <f>IF(D112="x","x","")</f>
        <v/>
      </c>
      <c r="E114" s="176" t="s">
        <v>4066</v>
      </c>
      <c r="F114" s="176" t="s">
        <v>4211</v>
      </c>
      <c r="G114" s="251" t="s">
        <v>4083</v>
      </c>
      <c r="H114" s="517" t="s">
        <v>222</v>
      </c>
      <c r="I114" s="251" t="str">
        <f t="shared" si="10"/>
        <v>AQ_VIETRAV_NumTransp ; AQ_VIETRAV_NumTransp_N</v>
      </c>
      <c r="J114" s="251" t="s">
        <v>4091</v>
      </c>
      <c r="K114" s="532"/>
      <c r="L114" s="533"/>
      <c r="M114" s="532"/>
      <c r="N114" s="533"/>
      <c r="O114" s="532"/>
      <c r="P114" s="533"/>
      <c r="Q114" s="532"/>
      <c r="R114" s="533"/>
      <c r="S114" s="536"/>
      <c r="T114" s="533"/>
      <c r="U114" s="536">
        <v>39</v>
      </c>
      <c r="V114" s="533"/>
      <c r="W114" s="536"/>
    </row>
    <row r="115" spans="1:23">
      <c r="A115" s="534" t="s">
        <v>482</v>
      </c>
      <c r="B115" s="525" t="str">
        <f>IF(ISERROR(VLOOKUP(A115,TABLES!$A$2:$B$10,2,0)),"",VLOOKUP(A115,TABLES!$A$2:$B$10,2,0))</f>
        <v>-</v>
      </c>
      <c r="C115" s="539" t="str">
        <f>IF(C112="x","x","")</f>
        <v/>
      </c>
      <c r="D115" s="539" t="str">
        <f>IF(D112="x","x","")</f>
        <v/>
      </c>
      <c r="E115" s="176" t="s">
        <v>4067</v>
      </c>
      <c r="F115" s="176" t="s">
        <v>4212</v>
      </c>
      <c r="G115" s="251" t="s">
        <v>4084</v>
      </c>
      <c r="H115" s="517" t="s">
        <v>222</v>
      </c>
      <c r="I115" s="251" t="str">
        <f t="shared" si="10"/>
        <v>AQ_VIETRAV_NumLivr ; AQ_VIETRAV_NumLivr_N</v>
      </c>
      <c r="J115" s="251" t="s">
        <v>4091</v>
      </c>
      <c r="K115" s="532"/>
      <c r="L115" s="533"/>
      <c r="M115" s="532"/>
      <c r="N115" s="533"/>
      <c r="O115" s="532"/>
      <c r="P115" s="533"/>
      <c r="Q115" s="532"/>
      <c r="R115" s="533"/>
      <c r="S115" s="536"/>
      <c r="T115" s="533"/>
      <c r="U115" s="536">
        <v>39</v>
      </c>
      <c r="V115" s="533"/>
      <c r="W115" s="536"/>
    </row>
    <row r="116" spans="1:23">
      <c r="A116" s="534" t="s">
        <v>482</v>
      </c>
      <c r="B116" s="525" t="str">
        <f>IF(ISERROR(VLOOKUP(A116,TABLES!$A$2:$B$10,2,0)),"",VLOOKUP(A116,TABLES!$A$2:$B$10,2,0))</f>
        <v>-</v>
      </c>
      <c r="C116" s="539" t="str">
        <f>IF(C112="x","x","")</f>
        <v/>
      </c>
      <c r="D116" s="539" t="str">
        <f>IF(D112="x","x","")</f>
        <v/>
      </c>
      <c r="E116" s="176" t="s">
        <v>4068</v>
      </c>
      <c r="F116" s="176" t="s">
        <v>4213</v>
      </c>
      <c r="G116" s="251" t="s">
        <v>4085</v>
      </c>
      <c r="H116" s="517" t="s">
        <v>222</v>
      </c>
      <c r="I116" s="251" t="str">
        <f t="shared" si="10"/>
        <v>AQ_VIETRAV_NumPart ; AQ_VIETRAV_NumPart_N</v>
      </c>
      <c r="J116" s="251" t="s">
        <v>4091</v>
      </c>
      <c r="K116" s="532"/>
      <c r="L116" s="533"/>
      <c r="M116" s="532"/>
      <c r="N116" s="533"/>
      <c r="O116" s="532"/>
      <c r="P116" s="533"/>
      <c r="Q116" s="532"/>
      <c r="R116" s="533"/>
      <c r="S116" s="536"/>
      <c r="T116" s="533"/>
      <c r="U116" s="536">
        <v>39</v>
      </c>
      <c r="V116" s="533"/>
      <c r="W116" s="536"/>
    </row>
    <row r="117" spans="1:23">
      <c r="A117" s="534" t="s">
        <v>482</v>
      </c>
      <c r="B117" s="525" t="str">
        <f>IF(ISERROR(VLOOKUP(A117,TABLES!$A$2:$B$10,2,0)),"",VLOOKUP(A117,TABLES!$A$2:$B$10,2,0))</f>
        <v>-</v>
      </c>
      <c r="C117" s="539" t="str">
        <f>IF(C112="x","x","")</f>
        <v/>
      </c>
      <c r="D117" s="539" t="str">
        <f>IF(D112="x","x","")</f>
        <v/>
      </c>
      <c r="E117" s="176" t="s">
        <v>4069</v>
      </c>
      <c r="F117" s="176" t="s">
        <v>4214</v>
      </c>
      <c r="G117" s="251" t="s">
        <v>4086</v>
      </c>
      <c r="H117" s="517" t="s">
        <v>222</v>
      </c>
      <c r="I117" s="251" t="str">
        <f t="shared" si="10"/>
        <v>AQ_VIETRAV_NumCrow ; AQ_VIETRAV_NumCrow_N</v>
      </c>
      <c r="J117" s="251" t="s">
        <v>4091</v>
      </c>
      <c r="K117" s="532"/>
      <c r="L117" s="533"/>
      <c r="M117" s="532"/>
      <c r="N117" s="533"/>
      <c r="O117" s="532"/>
      <c r="P117" s="533"/>
      <c r="Q117" s="532"/>
      <c r="R117" s="533"/>
      <c r="S117" s="536"/>
      <c r="T117" s="533"/>
      <c r="U117" s="536">
        <v>39</v>
      </c>
      <c r="V117" s="533"/>
      <c r="W117" s="536"/>
    </row>
    <row r="118" spans="1:23">
      <c r="A118" s="534" t="s">
        <v>482</v>
      </c>
      <c r="B118" s="525" t="str">
        <f>IF(ISERROR(VLOOKUP(A118,TABLES!$A$2:$B$10,2,0)),"",VLOOKUP(A118,TABLES!$A$2:$B$10,2,0))</f>
        <v>-</v>
      </c>
      <c r="C118" s="539" t="str">
        <f>IF(C112="x","x","")</f>
        <v/>
      </c>
      <c r="D118" s="539" t="str">
        <f>IF(D112="x","x","")</f>
        <v/>
      </c>
      <c r="E118" s="176" t="s">
        <v>4070</v>
      </c>
      <c r="F118" s="176" t="s">
        <v>4215</v>
      </c>
      <c r="G118" s="251" t="s">
        <v>4087</v>
      </c>
      <c r="H118" s="517" t="s">
        <v>222</v>
      </c>
      <c r="I118" s="251" t="str">
        <f t="shared" si="10"/>
        <v>AQ_VIETRAV_NumMicro ; AQ_VIETRAV_NumMicro_N</v>
      </c>
      <c r="J118" s="251" t="s">
        <v>4091</v>
      </c>
      <c r="K118" s="532"/>
      <c r="L118" s="533"/>
      <c r="M118" s="532"/>
      <c r="N118" s="533"/>
      <c r="O118" s="532"/>
      <c r="P118" s="533"/>
      <c r="Q118" s="532"/>
      <c r="R118" s="533"/>
      <c r="S118" s="536"/>
      <c r="T118" s="533"/>
      <c r="U118" s="536">
        <v>39</v>
      </c>
      <c r="V118" s="533"/>
      <c r="W118" s="536"/>
    </row>
    <row r="119" spans="1:23">
      <c r="A119" s="534" t="s">
        <v>482</v>
      </c>
      <c r="B119" s="525" t="str">
        <f>IF(ISERROR(VLOOKUP(A119,TABLES!$A$2:$B$10,2,0)),"",VLOOKUP(A119,TABLES!$A$2:$B$10,2,0))</f>
        <v>-</v>
      </c>
      <c r="C119" s="539" t="str">
        <f>IF(C112="x","x","")</f>
        <v/>
      </c>
      <c r="D119" s="539" t="str">
        <f>IF(D112="x","x","")</f>
        <v/>
      </c>
      <c r="E119" s="176" t="s">
        <v>4065</v>
      </c>
      <c r="F119" s="176" t="s">
        <v>4216</v>
      </c>
      <c r="G119" s="251" t="s">
        <v>4088</v>
      </c>
      <c r="H119" s="517" t="s">
        <v>222</v>
      </c>
      <c r="I119" s="251" t="str">
        <f t="shared" si="10"/>
        <v>AQ_VIETRAV_NumAutre; AQ_VIETRAV_NumAutrePs ; AQ_VIETRAV_NumAutre_N  ;  AQ_VIETRAV_NumAutrePs_N</v>
      </c>
      <c r="J119" s="251" t="s">
        <v>4091</v>
      </c>
      <c r="K119" s="532"/>
      <c r="L119" s="533"/>
      <c r="M119" s="532"/>
      <c r="N119" s="533"/>
      <c r="O119" s="532"/>
      <c r="P119" s="533"/>
      <c r="Q119" s="532"/>
      <c r="R119" s="533"/>
      <c r="S119" s="536"/>
      <c r="T119" s="533"/>
      <c r="U119" s="536">
        <v>39</v>
      </c>
      <c r="V119" s="533"/>
      <c r="W119" s="536"/>
    </row>
    <row r="120" spans="1:23" ht="22.5">
      <c r="A120" s="534" t="s">
        <v>1504</v>
      </c>
      <c r="B120" s="525" t="str">
        <f>IF(ISERROR(VLOOKUP(A120,TABLES!$A$2:$B$10,2,0)),"",VLOOKUP(A120,TABLES!$A$2:$B$10,2,0))</f>
        <v>□</v>
      </c>
      <c r="C120" s="539" t="str">
        <f>IF(C112="x","x","")</f>
        <v/>
      </c>
      <c r="D120" s="539" t="str">
        <f>IF(D112="x","x","")</f>
        <v/>
      </c>
      <c r="E120" s="176" t="s">
        <v>4071</v>
      </c>
      <c r="F120" s="176" t="s">
        <v>4217</v>
      </c>
      <c r="G120" s="251" t="s">
        <v>4089</v>
      </c>
      <c r="H120" s="517" t="s">
        <v>222</v>
      </c>
      <c r="I120" s="251" t="str">
        <f t="shared" si="10"/>
        <v>AQ_VIETRAV_NumStatut ; AQ_VIETRAV_NumStatut_N</v>
      </c>
      <c r="J120" s="251" t="s">
        <v>4091</v>
      </c>
      <c r="K120" s="532"/>
      <c r="L120" s="533"/>
      <c r="M120" s="532"/>
      <c r="N120" s="533"/>
      <c r="O120" s="532"/>
      <c r="P120" s="533"/>
      <c r="Q120" s="532"/>
      <c r="R120" s="533"/>
      <c r="S120" s="536"/>
      <c r="T120" s="533"/>
      <c r="U120" s="536">
        <v>39</v>
      </c>
      <c r="V120" s="533"/>
      <c r="W120" s="536"/>
    </row>
    <row r="121" spans="1:23" ht="22.5">
      <c r="A121" s="534" t="s">
        <v>1504</v>
      </c>
      <c r="B121" s="525" t="str">
        <f>IF(ISERROR(VLOOKUP(A121,TABLES!$A$2:$B$10,2,0)),"",VLOOKUP(A121,TABLES!$A$2:$B$10,2,0))</f>
        <v>□</v>
      </c>
      <c r="C121" s="539" t="str">
        <f>IF(C112="x","x","")</f>
        <v/>
      </c>
      <c r="D121" s="539" t="str">
        <f>IF(D112="x","x","")</f>
        <v/>
      </c>
      <c r="E121" s="176" t="s">
        <v>4072</v>
      </c>
      <c r="F121" s="176" t="s">
        <v>4218</v>
      </c>
      <c r="G121" s="251" t="s">
        <v>4090</v>
      </c>
      <c r="H121" s="517" t="s">
        <v>222</v>
      </c>
      <c r="I121" s="251" t="str">
        <f t="shared" si="10"/>
        <v>AQ_VIETRAV_NumPSource ; AQ_VIETRAV_NumPSource_N</v>
      </c>
      <c r="J121" s="251" t="s">
        <v>4091</v>
      </c>
      <c r="K121" s="532"/>
      <c r="L121" s="533"/>
      <c r="M121" s="532"/>
      <c r="N121" s="533"/>
      <c r="O121" s="532"/>
      <c r="P121" s="533"/>
      <c r="Q121" s="532"/>
      <c r="R121" s="533"/>
      <c r="S121" s="536"/>
      <c r="T121" s="533"/>
      <c r="U121" s="536">
        <v>39</v>
      </c>
      <c r="V121" s="533"/>
      <c r="W121" s="536"/>
    </row>
    <row r="122" spans="1:23">
      <c r="A122" s="524" t="s">
        <v>1505</v>
      </c>
      <c r="B122" s="525" t="str">
        <f>IF(ISERROR(VLOOKUP(A122,TABLES!$A$2:$B$10,2,0)),"",VLOOKUP(A122,TABLES!$A$2:$B$10,2,0))</f>
        <v>■</v>
      </c>
      <c r="C122" s="535" t="str">
        <f>IF(COUNTIF(C123:C124,"x"),"x","Sélection ci-dessous")</f>
        <v>Sélection ci-dessous</v>
      </c>
      <c r="D122" s="535" t="str">
        <f>IF(COUNTIF(D123:D124,"x"),"x","Select items here under")</f>
        <v>Select items here under</v>
      </c>
      <c r="E122" s="165" t="s">
        <v>3986</v>
      </c>
      <c r="F122" s="165" t="s">
        <v>4219</v>
      </c>
      <c r="G122" s="251"/>
      <c r="H122" s="252"/>
      <c r="I122" s="251" t="str">
        <f>IF(G122&lt;&gt;"",IF(H122&lt;&gt;"",G122&amp;" ; "&amp;IFERROR(IF(SEARCH(" ; ",G122)&gt;0,SUBSTITUTE(G122," ; ","_N ; ")&amp;"_N"),IFERROR(IF(SEARCH(" ;",G122)&gt;0,SUBSTITUTE(G122," ;","_N  ; ")&amp;"_N"),IFERROR(IF(SEARCH(";",G122)&gt;0,SUBSTITUTE(G122,";","_N  ; ")&amp;"_N"),G122&amp;"_N"))),G122),"")</f>
        <v/>
      </c>
      <c r="J122" s="262"/>
      <c r="K122" s="536"/>
      <c r="L122" s="541"/>
      <c r="M122" s="536"/>
      <c r="N122" s="541"/>
      <c r="O122" s="536"/>
      <c r="P122" s="541"/>
      <c r="Q122" s="536"/>
      <c r="R122" s="541"/>
      <c r="S122" s="532"/>
      <c r="T122" s="541"/>
      <c r="U122" s="532">
        <v>3</v>
      </c>
      <c r="V122" s="541"/>
      <c r="W122" s="532"/>
    </row>
    <row r="123" spans="1:23" ht="22.5">
      <c r="A123" s="524" t="s">
        <v>1504</v>
      </c>
      <c r="B123" s="525" t="str">
        <f>IF(ISERROR(VLOOKUP(A123,TABLES!$A$2:$B$10,2,0)),"",VLOOKUP(A123,TABLES!$A$2:$B$10,2,0))</f>
        <v>□</v>
      </c>
      <c r="C123" s="531"/>
      <c r="D123" s="531"/>
      <c r="E123" s="165" t="s">
        <v>4177</v>
      </c>
      <c r="F123" s="165" t="s">
        <v>4220</v>
      </c>
      <c r="G123" s="251" t="s">
        <v>4929</v>
      </c>
      <c r="H123" s="252"/>
      <c r="I123" s="251" t="str">
        <f>IF(G123&lt;&gt;"",IF(H123&lt;&gt;"",G123&amp;" ; "&amp;IFERROR(IF(SEARCH(" ; ",G123)&gt;0,SUBSTITUTE(G123," ; ","_N ; ")&amp;"_N"),IFERROR(IF(SEARCH(" ;",G123)&gt;0,SUBSTITUTE(G123," ;","_N  ; ")&amp;"_N"),IFERROR(IF(SEARCH(";",G123)&gt;0,SUBSTITUTE(G123,";","_N  ; ")&amp;"_N"),G123&amp;"_N"))),G123),"")</f>
        <v>AQ_VIETRAV_FatigPhys</v>
      </c>
      <c r="J123" s="251" t="s">
        <v>4091</v>
      </c>
      <c r="K123" s="536"/>
      <c r="L123" s="541"/>
      <c r="M123" s="536"/>
      <c r="N123" s="541"/>
      <c r="O123" s="536"/>
      <c r="P123" s="541"/>
      <c r="Q123" s="536"/>
      <c r="R123" s="541"/>
      <c r="S123" s="532"/>
      <c r="T123" s="541"/>
      <c r="U123" s="532">
        <v>3</v>
      </c>
      <c r="V123" s="541">
        <v>3</v>
      </c>
      <c r="W123" s="532">
        <v>3</v>
      </c>
    </row>
    <row r="124" spans="1:23" ht="22.5">
      <c r="A124" s="524" t="s">
        <v>1504</v>
      </c>
      <c r="B124" s="525" t="str">
        <f>IF(ISERROR(VLOOKUP(A124,TABLES!$A$2:$B$10,2,0)),"",VLOOKUP(A124,TABLES!$A$2:$B$10,2,0))</f>
        <v>□</v>
      </c>
      <c r="C124" s="531"/>
      <c r="D124" s="531"/>
      <c r="E124" s="165" t="s">
        <v>4178</v>
      </c>
      <c r="F124" s="165" t="s">
        <v>4221</v>
      </c>
      <c r="G124" s="251" t="s">
        <v>4190</v>
      </c>
      <c r="H124" s="252"/>
      <c r="I124" s="251" t="str">
        <f>IF(G124&lt;&gt;"",IF(H124&lt;&gt;"",G124&amp;" ; "&amp;IFERROR(IF(SEARCH(" ; ",G124)&gt;0,SUBSTITUTE(G124," ; ","_N ; ")&amp;"_N"),IFERROR(IF(SEARCH(" ;",G124)&gt;0,SUBSTITUTE(G124," ;","_N  ; ")&amp;"_N"),IFERROR(IF(SEARCH(";",G124)&gt;0,SUBSTITUTE(G124,";","_N  ; ")&amp;"_N"),G124&amp;"_N"))),G124),"")</f>
        <v>AQ_VIETRAV_FatigNerf</v>
      </c>
      <c r="J124" s="251" t="s">
        <v>4091</v>
      </c>
      <c r="K124" s="536"/>
      <c r="L124" s="541"/>
      <c r="M124" s="536"/>
      <c r="N124" s="541"/>
      <c r="O124" s="536"/>
      <c r="P124" s="541"/>
      <c r="Q124" s="536"/>
      <c r="R124" s="541"/>
      <c r="S124" s="532"/>
      <c r="T124" s="541"/>
      <c r="U124" s="532">
        <v>3</v>
      </c>
      <c r="V124" s="541">
        <v>4</v>
      </c>
      <c r="W124" s="532">
        <v>3</v>
      </c>
    </row>
    <row r="125" spans="1:23" ht="22.5">
      <c r="A125" s="524" t="s">
        <v>1505</v>
      </c>
      <c r="B125" s="525" t="str">
        <f>IF(ISERROR(VLOOKUP(A125,TABLES!$A$2:$B$10,2,0)),"",VLOOKUP(A125,TABLES!$A$2:$B$10,2,0))</f>
        <v>■</v>
      </c>
      <c r="C125" s="531"/>
      <c r="D125" s="531"/>
      <c r="E125" s="501" t="s">
        <v>4526</v>
      </c>
      <c r="F125" s="501" t="s">
        <v>4525</v>
      </c>
      <c r="G125" s="251" t="s">
        <v>4411</v>
      </c>
      <c r="H125" s="252"/>
      <c r="I125" s="251" t="str">
        <f t="shared" ref="I125:I147" si="11">IF(G125&lt;&gt;"",IF(H125&lt;&gt;"",G125&amp;" ; "&amp;IFERROR(IF(SEARCH(" ; ",G125)&gt;0,SUBSTITUTE(G125," ; ","_N ; ")&amp;"_N"),IFERROR(IF(SEARCH(" ;",G125)&gt;0,SUBSTITUTE(G125," ;","_N  ; ")&amp;"_N"),IFERROR(IF(SEARCH(";",G125)&gt;0,SUBSTITUTE(G125,";","_N  ; ")&amp;"_N"),G125&amp;"_N"))),G125),"")</f>
        <v>AQ_VIETRAV_TtFreq</v>
      </c>
      <c r="J125" s="251" t="s">
        <v>4091</v>
      </c>
      <c r="K125" s="536"/>
      <c r="L125" s="541"/>
      <c r="M125" s="536"/>
      <c r="N125" s="541"/>
      <c r="O125" s="536"/>
      <c r="P125" s="541"/>
      <c r="Q125" s="536"/>
      <c r="R125" s="541"/>
      <c r="S125" s="532"/>
      <c r="T125" s="541"/>
      <c r="U125" s="532"/>
      <c r="V125" s="541">
        <v>63</v>
      </c>
      <c r="W125" s="532"/>
    </row>
    <row r="126" spans="1:23" ht="22.5">
      <c r="A126" s="524" t="s">
        <v>1504</v>
      </c>
      <c r="B126" s="525" t="str">
        <f>IF(ISERROR(VLOOKUP(A126,TABLES!$A$2:$B$10,2,0)),"",VLOOKUP(A126,TABLES!$A$2:$B$10,2,0))</f>
        <v>□</v>
      </c>
      <c r="C126" s="538" t="str">
        <f>IF(C125="x","x","")</f>
        <v/>
      </c>
      <c r="D126" s="538" t="str">
        <f>IF(D125="x","x","")</f>
        <v/>
      </c>
      <c r="E126" s="165" t="s">
        <v>4560</v>
      </c>
      <c r="F126" s="165" t="s">
        <v>4421</v>
      </c>
      <c r="G126" s="251" t="s">
        <v>4412</v>
      </c>
      <c r="H126" s="252"/>
      <c r="I126" s="251" t="str">
        <f t="shared" si="11"/>
        <v>AQ_VIETRAV_TtJamais</v>
      </c>
      <c r="J126" s="251" t="s">
        <v>4091</v>
      </c>
      <c r="K126" s="536"/>
      <c r="L126" s="541"/>
      <c r="M126" s="536"/>
      <c r="N126" s="541"/>
      <c r="O126" s="536"/>
      <c r="P126" s="541"/>
      <c r="Q126" s="536"/>
      <c r="R126" s="541"/>
      <c r="S126" s="532"/>
      <c r="T126" s="541"/>
      <c r="U126" s="532"/>
      <c r="V126" s="541">
        <v>63</v>
      </c>
      <c r="W126" s="532"/>
    </row>
    <row r="127" spans="1:23">
      <c r="A127" s="524" t="s">
        <v>1505</v>
      </c>
      <c r="B127" s="525" t="str">
        <f>IF(ISERROR(VLOOKUP(A127,TABLES!$A$2:$B$10,2,0)),"",VLOOKUP(A127,TABLES!$A$2:$B$10,2,0))</f>
        <v>■</v>
      </c>
      <c r="C127" s="531"/>
      <c r="D127" s="531"/>
      <c r="E127" s="165" t="s">
        <v>4425</v>
      </c>
      <c r="F127" s="165" t="s">
        <v>4428</v>
      </c>
      <c r="G127" s="251" t="s">
        <v>4422</v>
      </c>
      <c r="H127" s="252"/>
      <c r="I127" s="251" t="str">
        <f t="shared" si="11"/>
        <v>AQ_VIETRAV_TtJchoix</v>
      </c>
      <c r="J127" s="251" t="s">
        <v>4091</v>
      </c>
      <c r="K127" s="536"/>
      <c r="L127" s="541"/>
      <c r="M127" s="536"/>
      <c r="N127" s="541"/>
      <c r="O127" s="536"/>
      <c r="P127" s="541"/>
      <c r="Q127" s="536"/>
      <c r="R127" s="541"/>
      <c r="S127" s="532"/>
      <c r="T127" s="541"/>
      <c r="U127" s="532"/>
      <c r="V127" s="541">
        <v>64</v>
      </c>
      <c r="W127" s="532"/>
    </row>
    <row r="128" spans="1:23" ht="22.5">
      <c r="A128" s="524" t="s">
        <v>1505</v>
      </c>
      <c r="B128" s="525" t="str">
        <f>IF(ISERROR(VLOOKUP(A128,TABLES!$A$2:$B$10,2,0)),"",VLOOKUP(A128,TABLES!$A$2:$B$10,2,0))</f>
        <v>■</v>
      </c>
      <c r="C128" s="531"/>
      <c r="D128" s="531"/>
      <c r="E128" s="165" t="s">
        <v>4426</v>
      </c>
      <c r="F128" s="165" t="s">
        <v>4427</v>
      </c>
      <c r="G128" s="251" t="s">
        <v>4423</v>
      </c>
      <c r="H128" s="252"/>
      <c r="I128" s="251" t="str">
        <f t="shared" si="11"/>
        <v>AQ_VIETRAV_Ttou</v>
      </c>
      <c r="J128" s="251" t="s">
        <v>4091</v>
      </c>
      <c r="K128" s="536"/>
      <c r="L128" s="541"/>
      <c r="M128" s="536"/>
      <c r="N128" s="541"/>
      <c r="O128" s="536"/>
      <c r="P128" s="541"/>
      <c r="Q128" s="536"/>
      <c r="R128" s="541"/>
      <c r="S128" s="532"/>
      <c r="T128" s="541"/>
      <c r="U128" s="532"/>
      <c r="V128" s="541">
        <v>65</v>
      </c>
      <c r="W128" s="532"/>
    </row>
    <row r="129" spans="1:23" ht="22.5">
      <c r="A129" s="524" t="s">
        <v>1505</v>
      </c>
      <c r="B129" s="525" t="str">
        <f>IF(ISERROR(VLOOKUP(A129,TABLES!$A$2:$B$10,2,0)),"",VLOOKUP(A129,TABLES!$A$2:$B$10,2,0))</f>
        <v>■</v>
      </c>
      <c r="C129" s="531"/>
      <c r="D129" s="531"/>
      <c r="E129" s="165" t="s">
        <v>4429</v>
      </c>
      <c r="F129" s="165" t="s">
        <v>4430</v>
      </c>
      <c r="G129" s="251" t="s">
        <v>4424</v>
      </c>
      <c r="H129" s="252"/>
      <c r="I129" s="251" t="str">
        <f t="shared" si="11"/>
        <v>AQ_VIETRAV_Ttsatif</v>
      </c>
      <c r="J129" s="251" t="s">
        <v>4091</v>
      </c>
      <c r="K129" s="536"/>
      <c r="L129" s="541"/>
      <c r="M129" s="536"/>
      <c r="N129" s="541"/>
      <c r="O129" s="536"/>
      <c r="P129" s="541"/>
      <c r="Q129" s="536"/>
      <c r="R129" s="541"/>
      <c r="S129" s="532"/>
      <c r="T129" s="541"/>
      <c r="U129" s="532"/>
      <c r="V129" s="541">
        <v>66</v>
      </c>
      <c r="W129" s="532"/>
    </row>
    <row r="130" spans="1:23" ht="33.75">
      <c r="A130" s="524" t="s">
        <v>1505</v>
      </c>
      <c r="B130" s="525" t="str">
        <f>IF(ISERROR(VLOOKUP(A130,TABLES!$A$2:$B$10,2,0)),"",VLOOKUP(A130,TABLES!$A$2:$B$10,2,0))</f>
        <v>■</v>
      </c>
      <c r="C130" s="531"/>
      <c r="D130" s="531"/>
      <c r="E130" s="501" t="s">
        <v>4432</v>
      </c>
      <c r="F130" s="501" t="s">
        <v>4433</v>
      </c>
      <c r="G130" s="251" t="s">
        <v>4431</v>
      </c>
      <c r="H130" s="252"/>
      <c r="I130" s="251" t="str">
        <f t="shared" si="11"/>
        <v>AQ_VIETRAV_NbpTrav</v>
      </c>
      <c r="J130" s="251" t="s">
        <v>4091</v>
      </c>
      <c r="K130" s="536"/>
      <c r="L130" s="541"/>
      <c r="M130" s="536"/>
      <c r="N130" s="541"/>
      <c r="O130" s="536"/>
      <c r="P130" s="541"/>
      <c r="Q130" s="536"/>
      <c r="R130" s="541"/>
      <c r="S130" s="532"/>
      <c r="T130" s="541"/>
      <c r="U130" s="532"/>
      <c r="V130" s="541">
        <v>67</v>
      </c>
      <c r="W130" s="532"/>
    </row>
    <row r="131" spans="1:23" ht="56.25">
      <c r="A131" s="524" t="s">
        <v>1505</v>
      </c>
      <c r="B131" s="525" t="str">
        <f>IF(ISERROR(VLOOKUP(A131,TABLES!$A$2:$B$10,2,0)),"",VLOOKUP(A131,TABLES!$A$2:$B$10,2,0))</f>
        <v>■</v>
      </c>
      <c r="C131" s="531"/>
      <c r="D131" s="531"/>
      <c r="E131" s="165" t="s">
        <v>4482</v>
      </c>
      <c r="F131" s="502" t="s">
        <v>4483</v>
      </c>
      <c r="G131" s="251"/>
      <c r="H131" s="252"/>
      <c r="I131" s="251"/>
      <c r="J131" s="251"/>
      <c r="K131" s="536"/>
      <c r="L131" s="541"/>
      <c r="M131" s="536"/>
      <c r="N131" s="541"/>
      <c r="O131" s="536"/>
      <c r="P131" s="541"/>
      <c r="Q131" s="536"/>
      <c r="R131" s="541"/>
      <c r="S131" s="532"/>
      <c r="T131" s="541"/>
      <c r="U131" s="532"/>
      <c r="V131" s="541">
        <v>68</v>
      </c>
      <c r="W131" s="532"/>
    </row>
    <row r="132" spans="1:23">
      <c r="A132" s="534" t="s">
        <v>1504</v>
      </c>
      <c r="B132" s="525" t="str">
        <f>IF(ISERROR(VLOOKUP(A132,TABLES!$A$2:$B$10,2,0)),"",VLOOKUP(A132,TABLES!$A$2:$B$10,2,0))</f>
        <v>□</v>
      </c>
      <c r="C132" s="542" t="str">
        <f>IF($C$131="x","x","")</f>
        <v/>
      </c>
      <c r="D132" s="542" t="str">
        <f>IF($D$131="x","x","")</f>
        <v/>
      </c>
      <c r="E132" s="165" t="s">
        <v>4434</v>
      </c>
      <c r="F132" s="502" t="s">
        <v>4435</v>
      </c>
      <c r="G132" s="251" t="s">
        <v>4436</v>
      </c>
      <c r="H132" s="507" t="s">
        <v>664</v>
      </c>
      <c r="I132" s="251" t="str">
        <f t="shared" si="11"/>
        <v>AQ_VIETRAV_ConstPresse ; AQ_VIETRAV_ConstPresse_N</v>
      </c>
      <c r="J132" s="251" t="s">
        <v>4091</v>
      </c>
      <c r="K132" s="536"/>
      <c r="L132" s="541"/>
      <c r="M132" s="536"/>
      <c r="N132" s="541"/>
      <c r="O132" s="536"/>
      <c r="P132" s="541"/>
      <c r="Q132" s="536"/>
      <c r="R132" s="541"/>
      <c r="S132" s="532"/>
      <c r="T132" s="541"/>
      <c r="U132" s="532"/>
      <c r="V132" s="541">
        <v>68</v>
      </c>
      <c r="W132" s="532"/>
    </row>
    <row r="133" spans="1:23">
      <c r="A133" s="534" t="s">
        <v>1504</v>
      </c>
      <c r="B133" s="525" t="str">
        <f>IF(ISERROR(VLOOKUP(A133,TABLES!$A$2:$B$10,2,0)),"",VLOOKUP(A133,TABLES!$A$2:$B$10,2,0))</f>
        <v>□</v>
      </c>
      <c r="C133" s="542" t="str">
        <f t="shared" ref="C133:C147" si="12">IF($C$131="x","x","")</f>
        <v/>
      </c>
      <c r="D133" s="542" t="str">
        <f t="shared" ref="D133:D147" si="13">IF($D$131="x","x","")</f>
        <v/>
      </c>
      <c r="E133" s="165" t="s">
        <v>4437</v>
      </c>
      <c r="F133" s="502" t="s">
        <v>4438</v>
      </c>
      <c r="G133" s="251" t="s">
        <v>4439</v>
      </c>
      <c r="H133" s="507" t="s">
        <v>664</v>
      </c>
      <c r="I133" s="251" t="str">
        <f t="shared" si="11"/>
        <v>AQ_VIETRAV_FreqInterro ; AQ_VIETRAV_FreqInterro_N</v>
      </c>
      <c r="J133" s="251" t="s">
        <v>4091</v>
      </c>
      <c r="K133" s="536"/>
      <c r="L133" s="541"/>
      <c r="M133" s="536"/>
      <c r="N133" s="541"/>
      <c r="O133" s="536"/>
      <c r="P133" s="541"/>
      <c r="Q133" s="536"/>
      <c r="R133" s="541"/>
      <c r="S133" s="532"/>
      <c r="T133" s="541"/>
      <c r="U133" s="532"/>
      <c r="V133" s="541">
        <v>68</v>
      </c>
      <c r="W133" s="532"/>
    </row>
    <row r="134" spans="1:23">
      <c r="A134" s="534" t="s">
        <v>1504</v>
      </c>
      <c r="B134" s="525" t="str">
        <f>IF(ISERROR(VLOOKUP(A134,TABLES!$A$2:$B$10,2,0)),"",VLOOKUP(A134,TABLES!$A$2:$B$10,2,0))</f>
        <v>□</v>
      </c>
      <c r="C134" s="542" t="str">
        <f t="shared" si="12"/>
        <v/>
      </c>
      <c r="D134" s="542" t="str">
        <f t="shared" si="13"/>
        <v/>
      </c>
      <c r="E134" s="165" t="s">
        <v>4440</v>
      </c>
      <c r="F134" s="502" t="s">
        <v>4441</v>
      </c>
      <c r="G134" s="251" t="s">
        <v>4442</v>
      </c>
      <c r="H134" s="507" t="s">
        <v>664</v>
      </c>
      <c r="I134" s="251" t="str">
        <f t="shared" si="11"/>
        <v>AQ_VIETRAV_PlusExigeant ; AQ_VIETRAV_PlusExigeant_N</v>
      </c>
      <c r="J134" s="251" t="s">
        <v>4091</v>
      </c>
      <c r="K134" s="536"/>
      <c r="L134" s="541"/>
      <c r="M134" s="536"/>
      <c r="N134" s="541"/>
      <c r="O134" s="536"/>
      <c r="P134" s="541"/>
      <c r="Q134" s="536"/>
      <c r="R134" s="541"/>
      <c r="S134" s="532"/>
      <c r="T134" s="541"/>
      <c r="U134" s="532"/>
      <c r="V134" s="541">
        <v>68</v>
      </c>
      <c r="W134" s="532"/>
    </row>
    <row r="135" spans="1:23">
      <c r="A135" s="534" t="s">
        <v>1504</v>
      </c>
      <c r="B135" s="525" t="str">
        <f>IF(ISERROR(VLOOKUP(A135,TABLES!$A$2:$B$10,2,0)),"",VLOOKUP(A135,TABLES!$A$2:$B$10,2,0))</f>
        <v>□</v>
      </c>
      <c r="C135" s="542" t="str">
        <f t="shared" si="12"/>
        <v/>
      </c>
      <c r="D135" s="542" t="str">
        <f t="shared" si="13"/>
        <v/>
      </c>
      <c r="E135" s="165" t="s">
        <v>4443</v>
      </c>
      <c r="F135" s="502" t="s">
        <v>4444</v>
      </c>
      <c r="G135" s="251" t="s">
        <v>4445</v>
      </c>
      <c r="H135" s="507" t="s">
        <v>664</v>
      </c>
      <c r="I135" s="251" t="str">
        <f t="shared" si="11"/>
        <v>AQ_VIETRAV_RecRespSup ; AQ_VIETRAV_RecRespSup_N</v>
      </c>
      <c r="J135" s="251" t="s">
        <v>4091</v>
      </c>
      <c r="K135" s="536"/>
      <c r="L135" s="541"/>
      <c r="M135" s="536"/>
      <c r="N135" s="541"/>
      <c r="O135" s="536"/>
      <c r="P135" s="541"/>
      <c r="Q135" s="536"/>
      <c r="R135" s="541"/>
      <c r="S135" s="532"/>
      <c r="T135" s="541"/>
      <c r="U135" s="532"/>
      <c r="V135" s="541">
        <v>68</v>
      </c>
      <c r="W135" s="532"/>
    </row>
    <row r="136" spans="1:23">
      <c r="A136" s="534" t="s">
        <v>1504</v>
      </c>
      <c r="B136" s="525" t="str">
        <f>IF(ISERROR(VLOOKUP(A136,TABLES!$A$2:$B$10,2,0)),"",VLOOKUP(A136,TABLES!$A$2:$B$10,2,0))</f>
        <v>□</v>
      </c>
      <c r="C136" s="542" t="str">
        <f t="shared" si="12"/>
        <v/>
      </c>
      <c r="D136" s="542" t="str">
        <f t="shared" si="13"/>
        <v/>
      </c>
      <c r="E136" s="165" t="s">
        <v>4446</v>
      </c>
      <c r="F136" s="502" t="s">
        <v>4447</v>
      </c>
      <c r="G136" s="251" t="s">
        <v>4448</v>
      </c>
      <c r="H136" s="507" t="s">
        <v>664</v>
      </c>
      <c r="I136" s="251" t="str">
        <f t="shared" si="11"/>
        <v>AQ_VIETRAV_PersPromFaib ; AQ_VIETRAV_PersPromFaib_N</v>
      </c>
      <c r="J136" s="251" t="s">
        <v>4091</v>
      </c>
      <c r="K136" s="536"/>
      <c r="L136" s="541"/>
      <c r="M136" s="536"/>
      <c r="N136" s="541"/>
      <c r="O136" s="536"/>
      <c r="P136" s="541"/>
      <c r="Q136" s="536"/>
      <c r="R136" s="541"/>
      <c r="S136" s="532"/>
      <c r="T136" s="541"/>
      <c r="U136" s="532"/>
      <c r="V136" s="541">
        <v>68</v>
      </c>
      <c r="W136" s="532"/>
    </row>
    <row r="137" spans="1:23">
      <c r="A137" s="534" t="s">
        <v>1504</v>
      </c>
      <c r="B137" s="525" t="str">
        <f>IF(ISERROR(VLOOKUP(A137,TABLES!$A$2:$B$10,2,0)),"",VLOOKUP(A137,TABLES!$A$2:$B$10,2,0))</f>
        <v>□</v>
      </c>
      <c r="C137" s="542" t="str">
        <f t="shared" si="12"/>
        <v/>
      </c>
      <c r="D137" s="542" t="str">
        <f t="shared" si="13"/>
        <v/>
      </c>
      <c r="E137" s="165" t="s">
        <v>4449</v>
      </c>
      <c r="F137" s="502" t="s">
        <v>4450</v>
      </c>
      <c r="G137" s="251" t="s">
        <v>4451</v>
      </c>
      <c r="H137" s="507" t="s">
        <v>664</v>
      </c>
      <c r="I137" s="251" t="str">
        <f t="shared" si="11"/>
        <v>AQ_VIETRAV_ChgtIndesir ; AQ_VIETRAV_ChgtIndesir_N</v>
      </c>
      <c r="J137" s="251" t="s">
        <v>4091</v>
      </c>
      <c r="K137" s="536"/>
      <c r="L137" s="541"/>
      <c r="M137" s="536"/>
      <c r="N137" s="541"/>
      <c r="O137" s="536"/>
      <c r="P137" s="541"/>
      <c r="Q137" s="536"/>
      <c r="R137" s="541"/>
      <c r="S137" s="532"/>
      <c r="T137" s="541"/>
      <c r="U137" s="532"/>
      <c r="V137" s="541">
        <v>68</v>
      </c>
      <c r="W137" s="532"/>
    </row>
    <row r="138" spans="1:23">
      <c r="A138" s="534" t="s">
        <v>1504</v>
      </c>
      <c r="B138" s="525" t="str">
        <f>IF(ISERROR(VLOOKUP(A138,TABLES!$A$2:$B$10,2,0)),"",VLOOKUP(A138,TABLES!$A$2:$B$10,2,0))</f>
        <v>□</v>
      </c>
      <c r="C138" s="542" t="str">
        <f t="shared" si="12"/>
        <v/>
      </c>
      <c r="D138" s="542" t="str">
        <f t="shared" si="13"/>
        <v/>
      </c>
      <c r="E138" s="165" t="s">
        <v>4452</v>
      </c>
      <c r="F138" s="502" t="s">
        <v>4453</v>
      </c>
      <c r="G138" s="251" t="s">
        <v>4454</v>
      </c>
      <c r="H138" s="507" t="s">
        <v>664</v>
      </c>
      <c r="I138" s="251" t="str">
        <f t="shared" si="11"/>
        <v>AQ_VIETRAV_SecEmpMen ; AQ_VIETRAV_SecEmpMen_N</v>
      </c>
      <c r="J138" s="251" t="s">
        <v>4091</v>
      </c>
      <c r="K138" s="536"/>
      <c r="L138" s="541"/>
      <c r="M138" s="536"/>
      <c r="N138" s="541"/>
      <c r="O138" s="536"/>
      <c r="P138" s="541"/>
      <c r="Q138" s="536"/>
      <c r="R138" s="541"/>
      <c r="S138" s="532"/>
      <c r="T138" s="541"/>
      <c r="U138" s="532"/>
      <c r="V138" s="541">
        <v>68</v>
      </c>
      <c r="W138" s="532"/>
    </row>
    <row r="139" spans="1:23">
      <c r="A139" s="534" t="s">
        <v>1504</v>
      </c>
      <c r="B139" s="525" t="str">
        <f>IF(ISERROR(VLOOKUP(A139,TABLES!$A$2:$B$10,2,0)),"",VLOOKUP(A139,TABLES!$A$2:$B$10,2,0))</f>
        <v>□</v>
      </c>
      <c r="C139" s="542" t="str">
        <f t="shared" si="12"/>
        <v/>
      </c>
      <c r="D139" s="542" t="str">
        <f t="shared" si="13"/>
        <v/>
      </c>
      <c r="E139" s="502" t="s">
        <v>4455</v>
      </c>
      <c r="F139" s="502" t="s">
        <v>4456</v>
      </c>
      <c r="G139" s="251" t="s">
        <v>4457</v>
      </c>
      <c r="H139" s="507" t="s">
        <v>664</v>
      </c>
      <c r="I139" s="251" t="str">
        <f t="shared" si="11"/>
        <v>AQ_VIETRAV_EstimeMerit ; AQ_VIETRAV_EstimeMerit_N</v>
      </c>
      <c r="J139" s="251" t="s">
        <v>4091</v>
      </c>
      <c r="K139" s="536"/>
      <c r="L139" s="541"/>
      <c r="M139" s="536"/>
      <c r="N139" s="541"/>
      <c r="O139" s="536"/>
      <c r="P139" s="541"/>
      <c r="Q139" s="536"/>
      <c r="R139" s="541"/>
      <c r="S139" s="532"/>
      <c r="T139" s="541"/>
      <c r="U139" s="532"/>
      <c r="V139" s="541">
        <v>68</v>
      </c>
      <c r="W139" s="532"/>
    </row>
    <row r="140" spans="1:23">
      <c r="A140" s="534" t="s">
        <v>1504</v>
      </c>
      <c r="B140" s="525" t="str">
        <f>IF(ISERROR(VLOOKUP(A140,TABLES!$A$2:$B$10,2,0)),"",VLOOKUP(A140,TABLES!$A$2:$B$10,2,0))</f>
        <v>□</v>
      </c>
      <c r="C140" s="542" t="str">
        <f t="shared" si="12"/>
        <v/>
      </c>
      <c r="D140" s="542" t="str">
        <f t="shared" si="13"/>
        <v/>
      </c>
      <c r="E140" s="502" t="s">
        <v>4458</v>
      </c>
      <c r="F140" s="502" t="s">
        <v>4459</v>
      </c>
      <c r="G140" s="251" t="s">
        <v>4460</v>
      </c>
      <c r="H140" s="507" t="s">
        <v>664</v>
      </c>
      <c r="I140" s="251" t="str">
        <f t="shared" si="11"/>
        <v>AQ_VIETRAV_PersPromSat ; AQ_VIETRAV_PersPromSat_N</v>
      </c>
      <c r="J140" s="251" t="s">
        <v>4091</v>
      </c>
      <c r="K140" s="536"/>
      <c r="L140" s="541"/>
      <c r="M140" s="536"/>
      <c r="N140" s="541"/>
      <c r="O140" s="536"/>
      <c r="P140" s="541"/>
      <c r="Q140" s="536"/>
      <c r="R140" s="541"/>
      <c r="S140" s="532"/>
      <c r="T140" s="541"/>
      <c r="U140" s="532"/>
      <c r="V140" s="541">
        <v>68</v>
      </c>
      <c r="W140" s="532"/>
    </row>
    <row r="141" spans="1:23">
      <c r="A141" s="534" t="s">
        <v>1504</v>
      </c>
      <c r="B141" s="525" t="str">
        <f>IF(ISERROR(VLOOKUP(A141,TABLES!$A$2:$B$10,2,0)),"",VLOOKUP(A141,TABLES!$A$2:$B$10,2,0))</f>
        <v>□</v>
      </c>
      <c r="C141" s="542" t="str">
        <f t="shared" si="12"/>
        <v/>
      </c>
      <c r="D141" s="542" t="str">
        <f t="shared" si="13"/>
        <v/>
      </c>
      <c r="E141" s="502" t="s">
        <v>4461</v>
      </c>
      <c r="F141" s="502" t="s">
        <v>4462</v>
      </c>
      <c r="G141" s="251" t="s">
        <v>4463</v>
      </c>
      <c r="H141" s="507" t="s">
        <v>664</v>
      </c>
      <c r="I141" s="251" t="str">
        <f t="shared" si="11"/>
        <v>AQ_VIETRAV_SalaireSat ; AQ_VIETRAV_SalaireSat_N</v>
      </c>
      <c r="J141" s="251" t="s">
        <v>4091</v>
      </c>
      <c r="K141" s="536"/>
      <c r="L141" s="541"/>
      <c r="M141" s="536"/>
      <c r="N141" s="541"/>
      <c r="O141" s="536"/>
      <c r="P141" s="541"/>
      <c r="Q141" s="536"/>
      <c r="R141" s="541"/>
      <c r="S141" s="532"/>
      <c r="T141" s="541"/>
      <c r="U141" s="532"/>
      <c r="V141" s="541">
        <v>68</v>
      </c>
      <c r="W141" s="532"/>
    </row>
    <row r="142" spans="1:23">
      <c r="A142" s="534" t="s">
        <v>1504</v>
      </c>
      <c r="B142" s="525" t="str">
        <f>IF(ISERROR(VLOOKUP(A142,TABLES!$A$2:$B$10,2,0)),"",VLOOKUP(A142,TABLES!$A$2:$B$10,2,0))</f>
        <v>□</v>
      </c>
      <c r="C142" s="542" t="str">
        <f t="shared" si="12"/>
        <v/>
      </c>
      <c r="D142" s="542" t="str">
        <f t="shared" si="13"/>
        <v/>
      </c>
      <c r="E142" s="502" t="s">
        <v>4464</v>
      </c>
      <c r="F142" s="502" t="s">
        <v>4465</v>
      </c>
      <c r="G142" s="251" t="s">
        <v>4466</v>
      </c>
      <c r="H142" s="507" t="s">
        <v>664</v>
      </c>
      <c r="I142" s="251" t="str">
        <f t="shared" si="11"/>
        <v>AQ_VIETRAV_FreqPresse ; AQ_VIETRAV_FreqPresse_N</v>
      </c>
      <c r="J142" s="251" t="s">
        <v>4091</v>
      </c>
      <c r="K142" s="536"/>
      <c r="L142" s="541"/>
      <c r="M142" s="536"/>
      <c r="N142" s="541"/>
      <c r="O142" s="536"/>
      <c r="P142" s="541"/>
      <c r="Q142" s="536"/>
      <c r="R142" s="541"/>
      <c r="S142" s="532"/>
      <c r="T142" s="541"/>
      <c r="U142" s="532"/>
      <c r="V142" s="541">
        <v>68</v>
      </c>
      <c r="W142" s="532"/>
    </row>
    <row r="143" spans="1:23">
      <c r="A143" s="534" t="s">
        <v>1504</v>
      </c>
      <c r="B143" s="525" t="str">
        <f>IF(ISERROR(VLOOKUP(A143,TABLES!$A$2:$B$10,2,0)),"",VLOOKUP(A143,TABLES!$A$2:$B$10,2,0))</f>
        <v>□</v>
      </c>
      <c r="C143" s="542" t="str">
        <f>IF($C$131="x","x","")</f>
        <v/>
      </c>
      <c r="D143" s="542" t="str">
        <f t="shared" si="13"/>
        <v/>
      </c>
      <c r="E143" s="502" t="s">
        <v>4467</v>
      </c>
      <c r="F143" s="502" t="s">
        <v>4468</v>
      </c>
      <c r="G143" s="251" t="s">
        <v>4469</v>
      </c>
      <c r="H143" s="507" t="s">
        <v>664</v>
      </c>
      <c r="I143" s="251" t="str">
        <f t="shared" si="11"/>
        <v>AQ_VIETRAV_PensTravMat ; AQ_VIETRAV_PensTravMat_N</v>
      </c>
      <c r="J143" s="251" t="s">
        <v>4091</v>
      </c>
      <c r="K143" s="536"/>
      <c r="L143" s="541"/>
      <c r="M143" s="536"/>
      <c r="N143" s="541"/>
      <c r="O143" s="536"/>
      <c r="P143" s="541"/>
      <c r="Q143" s="536"/>
      <c r="R143" s="541"/>
      <c r="S143" s="532"/>
      <c r="T143" s="541"/>
      <c r="U143" s="532"/>
      <c r="V143" s="541">
        <v>68</v>
      </c>
      <c r="W143" s="532"/>
    </row>
    <row r="144" spans="1:23">
      <c r="A144" s="534" t="s">
        <v>1504</v>
      </c>
      <c r="B144" s="525" t="str">
        <f>IF(ISERROR(VLOOKUP(A144,TABLES!$A$2:$B$10,2,0)),"",VLOOKUP(A144,TABLES!$A$2:$B$10,2,0))</f>
        <v>□</v>
      </c>
      <c r="C144" s="542" t="str">
        <f t="shared" si="12"/>
        <v/>
      </c>
      <c r="D144" s="542" t="str">
        <f t="shared" si="13"/>
        <v/>
      </c>
      <c r="E144" s="502" t="s">
        <v>4470</v>
      </c>
      <c r="F144" s="502" t="s">
        <v>4471</v>
      </c>
      <c r="G144" s="251" t="s">
        <v>4472</v>
      </c>
      <c r="H144" s="507" t="s">
        <v>664</v>
      </c>
      <c r="I144" s="251" t="str">
        <f t="shared" si="11"/>
        <v>AQ_VIETRAV_Decontracte ; AQ_VIETRAV_Decontracte_N</v>
      </c>
      <c r="J144" s="251" t="s">
        <v>4091</v>
      </c>
      <c r="K144" s="536"/>
      <c r="L144" s="541"/>
      <c r="M144" s="536"/>
      <c r="N144" s="541"/>
      <c r="O144" s="536"/>
      <c r="P144" s="541"/>
      <c r="Q144" s="536"/>
      <c r="R144" s="541"/>
      <c r="S144" s="532"/>
      <c r="T144" s="541"/>
      <c r="U144" s="532"/>
      <c r="V144" s="541">
        <v>68</v>
      </c>
      <c r="W144" s="532"/>
    </row>
    <row r="145" spans="1:23">
      <c r="A145" s="534" t="s">
        <v>1504</v>
      </c>
      <c r="B145" s="525" t="str">
        <f>IF(ISERROR(VLOOKUP(A145,TABLES!$A$2:$B$10,2,0)),"",VLOOKUP(A145,TABLES!$A$2:$B$10,2,0))</f>
        <v>□</v>
      </c>
      <c r="C145" s="542" t="str">
        <f t="shared" si="12"/>
        <v/>
      </c>
      <c r="D145" s="542" t="str">
        <f t="shared" si="13"/>
        <v/>
      </c>
      <c r="E145" s="502" t="s">
        <v>4473</v>
      </c>
      <c r="F145" s="502" t="s">
        <v>4474</v>
      </c>
      <c r="G145" s="251" t="s">
        <v>4475</v>
      </c>
      <c r="H145" s="507" t="s">
        <v>664</v>
      </c>
      <c r="I145" s="251" t="str">
        <f t="shared" si="11"/>
        <v>AQ_VIETRAV_SacrTrav ; AQ_VIETRAV_SacrTrav_N</v>
      </c>
      <c r="J145" s="251" t="s">
        <v>4091</v>
      </c>
      <c r="K145" s="536"/>
      <c r="L145" s="541"/>
      <c r="M145" s="536"/>
      <c r="N145" s="541"/>
      <c r="O145" s="536"/>
      <c r="P145" s="541"/>
      <c r="Q145" s="536"/>
      <c r="R145" s="541"/>
      <c r="S145" s="532"/>
      <c r="T145" s="541"/>
      <c r="U145" s="532"/>
      <c r="V145" s="541">
        <v>68</v>
      </c>
      <c r="W145" s="532"/>
    </row>
    <row r="146" spans="1:23">
      <c r="A146" s="534" t="s">
        <v>1504</v>
      </c>
      <c r="B146" s="525" t="str">
        <f>IF(ISERROR(VLOOKUP(A146,TABLES!$A$2:$B$10,2,0)),"",VLOOKUP(A146,TABLES!$A$2:$B$10,2,0))</f>
        <v>□</v>
      </c>
      <c r="C146" s="542" t="str">
        <f t="shared" si="12"/>
        <v/>
      </c>
      <c r="D146" s="542" t="str">
        <f t="shared" si="13"/>
        <v/>
      </c>
      <c r="E146" s="502" t="s">
        <v>4476</v>
      </c>
      <c r="F146" s="502" t="s">
        <v>4477</v>
      </c>
      <c r="G146" s="251" t="s">
        <v>4478</v>
      </c>
      <c r="H146" s="507" t="s">
        <v>664</v>
      </c>
      <c r="I146" s="251" t="str">
        <f t="shared" si="11"/>
        <v>AQ_VIETRAV_TravCouch ; AQ_VIETRAV_TravCouch_N</v>
      </c>
      <c r="J146" s="251" t="s">
        <v>4091</v>
      </c>
      <c r="K146" s="536"/>
      <c r="L146" s="541"/>
      <c r="M146" s="536"/>
      <c r="N146" s="541"/>
      <c r="O146" s="536"/>
      <c r="P146" s="541"/>
      <c r="Q146" s="536"/>
      <c r="R146" s="541"/>
      <c r="S146" s="532"/>
      <c r="T146" s="541"/>
      <c r="U146" s="532"/>
      <c r="V146" s="541">
        <v>68</v>
      </c>
      <c r="W146" s="532"/>
    </row>
    <row r="147" spans="1:23">
      <c r="A147" s="534" t="s">
        <v>1504</v>
      </c>
      <c r="B147" s="525" t="str">
        <f>IF(ISERROR(VLOOKUP(A147,TABLES!$A$2:$B$10,2,0)),"",VLOOKUP(A147,TABLES!$A$2:$B$10,2,0))</f>
        <v>□</v>
      </c>
      <c r="C147" s="542" t="str">
        <f t="shared" si="12"/>
        <v/>
      </c>
      <c r="D147" s="542" t="str">
        <f t="shared" si="13"/>
        <v/>
      </c>
      <c r="E147" s="502" t="s">
        <v>4479</v>
      </c>
      <c r="F147" s="502" t="s">
        <v>4480</v>
      </c>
      <c r="G147" s="251" t="s">
        <v>4481</v>
      </c>
      <c r="H147" s="507" t="s">
        <v>664</v>
      </c>
      <c r="I147" s="251" t="str">
        <f t="shared" si="11"/>
        <v>AQ_VIETRAV_RepSomDiff ; AQ_VIETRAV_RepSomDiff_N</v>
      </c>
      <c r="J147" s="251" t="s">
        <v>4091</v>
      </c>
      <c r="K147" s="536"/>
      <c r="L147" s="541"/>
      <c r="M147" s="536"/>
      <c r="N147" s="541"/>
      <c r="O147" s="536"/>
      <c r="P147" s="541"/>
      <c r="Q147" s="536"/>
      <c r="R147" s="541"/>
      <c r="S147" s="532"/>
      <c r="T147" s="541"/>
      <c r="U147" s="532"/>
      <c r="V147" s="541">
        <v>68</v>
      </c>
      <c r="W147" s="532"/>
    </row>
    <row r="148" spans="1:23">
      <c r="A148" s="534" t="s">
        <v>1505</v>
      </c>
      <c r="B148" s="525" t="str">
        <f>IF(ISERROR(VLOOKUP(A148,TABLES!$A$2:$B$10,2,0)),"",VLOOKUP(A148,TABLES!$A$2:$B$10,2,0))</f>
        <v>■</v>
      </c>
      <c r="C148" s="544"/>
      <c r="D148" s="507"/>
      <c r="E148" s="165" t="s">
        <v>4388</v>
      </c>
      <c r="F148" s="165" t="s">
        <v>4389</v>
      </c>
      <c r="G148" s="251" t="s">
        <v>4387</v>
      </c>
      <c r="H148" s="517"/>
      <c r="I148" s="251" t="str">
        <f>IF(G148&lt;&gt;"",IF(H148&lt;&gt;"",G148&amp;" ; "&amp;IFERROR(IF(SEARCH(" ; ",G148)&gt;0,SUBSTITUTE(G148," ; ","_N ; ")&amp;"_N"),IFERROR(IF(SEARCH(" ;",G148)&gt;0,SUBSTITUTE(G148," ;","_N  ; ")&amp;"_N"),IFERROR(IF(SEARCH(";",G148)&gt;0,SUBSTITUTE(G148,";","_N  ; ")&amp;"_N"),G148&amp;"_N"))),G148),"")</f>
        <v>AQ_VIETRAV_NbHeureTrav</v>
      </c>
      <c r="J148" s="251" t="s">
        <v>4091</v>
      </c>
      <c r="K148" s="532"/>
      <c r="L148" s="533"/>
      <c r="M148" s="532"/>
      <c r="N148" s="533"/>
      <c r="O148" s="532"/>
      <c r="P148" s="533"/>
      <c r="Q148" s="532"/>
      <c r="R148" s="533"/>
      <c r="S148" s="536"/>
      <c r="T148" s="533"/>
      <c r="U148" s="532"/>
      <c r="V148" s="533">
        <v>55</v>
      </c>
      <c r="W148" s="532"/>
    </row>
    <row r="149" spans="1:23">
      <c r="A149" s="534" t="s">
        <v>1505</v>
      </c>
      <c r="B149" s="525" t="str">
        <f>IF(ISERROR(VLOOKUP(A149,TABLES!$A$2:$B$10,2,0)),"",VLOOKUP(A149,TABLES!$A$2:$B$10,2,0))</f>
        <v>■</v>
      </c>
      <c r="C149" s="544"/>
      <c r="D149" s="507"/>
      <c r="E149" s="165" t="s">
        <v>4391</v>
      </c>
      <c r="F149" s="165" t="s">
        <v>4392</v>
      </c>
      <c r="G149" s="251" t="s">
        <v>4390</v>
      </c>
      <c r="H149" s="517"/>
      <c r="I149" s="251" t="str">
        <f>IF(G149&lt;&gt;"",IF(H149&lt;&gt;"",G149&amp;" ; "&amp;IFERROR(IF(SEARCH(" ; ",G149)&gt;0,SUBSTITUTE(G149," ; ","_N ; ")&amp;"_N"),IFERROR(IF(SEARCH(" ;",G149)&gt;0,SUBSTITUTE(G149," ;","_N  ; ")&amp;"_N"),IFERROR(IF(SEARCH(";",G149)&gt;0,SUBSTITUTE(G149,";","_N  ; ")&amp;"_N"),G149&amp;"_N"))),G149),"")</f>
        <v>AQ_VIETRAV_MemNbHeureS</v>
      </c>
      <c r="J149" s="251" t="s">
        <v>4091</v>
      </c>
      <c r="K149" s="532"/>
      <c r="L149" s="533"/>
      <c r="M149" s="532"/>
      <c r="N149" s="533"/>
      <c r="O149" s="532"/>
      <c r="P149" s="533"/>
      <c r="Q149" s="532"/>
      <c r="R149" s="533"/>
      <c r="S149" s="536"/>
      <c r="T149" s="533"/>
      <c r="U149" s="532"/>
      <c r="V149" s="533">
        <v>57</v>
      </c>
      <c r="W149" s="532"/>
    </row>
    <row r="150" spans="1:23" ht="45">
      <c r="A150" s="534" t="s">
        <v>1505</v>
      </c>
      <c r="B150" s="525" t="str">
        <f>IF(ISERROR(VLOOKUP(A150,TABLES!$A$2:$B$10,2,0)),"",VLOOKUP(A150,TABLES!$A$2:$B$10,2,0))</f>
        <v>■</v>
      </c>
      <c r="C150" s="544"/>
      <c r="D150" s="507"/>
      <c r="E150" s="165" t="s">
        <v>4416</v>
      </c>
      <c r="F150" s="165" t="s">
        <v>4420</v>
      </c>
      <c r="G150" s="251" t="s">
        <v>4378</v>
      </c>
      <c r="H150" s="508" t="s">
        <v>222</v>
      </c>
      <c r="I150" s="251" t="str">
        <f t="shared" ref="I150:I186" si="14">IF(G150&lt;&gt;"",IF(H150&lt;&gt;"",G150&amp;" ; "&amp;IFERROR(IF(SEARCH(" ; ",G150)&gt;0,SUBSTITUTE(G150," ; ","_N ; ")&amp;"_N"),IFERROR(IF(SEARCH(" ;",G150)&gt;0,SUBSTITUTE(G150," ;","_N  ; ")&amp;"_N"),IFERROR(IF(SEARCH(";",G150)&gt;0,SUBSTITUTE(G150,";","_N  ; ")&amp;"_N"),G150&amp;"_N"))),G150),"")</f>
        <v>AQ_EXPOACT_TrDurTraj ; AQ_EXPOACT_TrDurTraj_N</v>
      </c>
      <c r="J150" s="251" t="s">
        <v>4377</v>
      </c>
      <c r="K150" s="532"/>
      <c r="L150" s="533"/>
      <c r="M150" s="532"/>
      <c r="N150" s="533"/>
      <c r="O150" s="532"/>
      <c r="P150" s="533"/>
      <c r="Q150" s="532"/>
      <c r="R150" s="533"/>
      <c r="S150" s="536"/>
      <c r="T150" s="533"/>
      <c r="U150" s="532"/>
      <c r="V150" s="533">
        <v>60</v>
      </c>
      <c r="W150" s="532"/>
    </row>
    <row r="151" spans="1:23">
      <c r="A151" s="534" t="s">
        <v>1505</v>
      </c>
      <c r="B151" s="525" t="str">
        <f>IF(ISERROR(VLOOKUP(A151,TABLES!$A$2:$B$10,2,0)),"",VLOOKUP(A151,TABLES!$A$2:$B$10,2,0))</f>
        <v>■</v>
      </c>
      <c r="C151" s="544"/>
      <c r="D151" s="507"/>
      <c r="E151" s="165" t="s">
        <v>4380</v>
      </c>
      <c r="F151" s="165" t="s">
        <v>4393</v>
      </c>
      <c r="G151" s="251" t="s">
        <v>4379</v>
      </c>
      <c r="H151" s="508" t="s">
        <v>222</v>
      </c>
      <c r="I151" s="251" t="str">
        <f t="shared" si="14"/>
        <v>AQ_EXPOACT_TrMemNbH ; AQ_EXPOACT_TrMemNbH_N</v>
      </c>
      <c r="J151" s="251" t="s">
        <v>4377</v>
      </c>
      <c r="K151" s="532"/>
      <c r="L151" s="533"/>
      <c r="M151" s="532"/>
      <c r="N151" s="533"/>
      <c r="O151" s="532"/>
      <c r="P151" s="533"/>
      <c r="Q151" s="532"/>
      <c r="R151" s="533"/>
      <c r="S151" s="536"/>
      <c r="T151" s="533"/>
      <c r="U151" s="532"/>
      <c r="V151" s="533">
        <v>56</v>
      </c>
      <c r="W151" s="532"/>
    </row>
    <row r="152" spans="1:23">
      <c r="A152" s="534" t="s">
        <v>1505</v>
      </c>
      <c r="B152" s="525" t="str">
        <f>IF(ISERROR(VLOOKUP(A152,TABLES!$A$2:$B$10,2,0)),"",VLOOKUP(A152,TABLES!$A$2:$B$10,2,0))</f>
        <v>■</v>
      </c>
      <c r="C152" s="544"/>
      <c r="D152" s="507"/>
      <c r="E152" s="165" t="s">
        <v>4381</v>
      </c>
      <c r="F152" s="165" t="s">
        <v>4394</v>
      </c>
      <c r="G152" s="251" t="s">
        <v>4382</v>
      </c>
      <c r="H152" s="508" t="s">
        <v>222</v>
      </c>
      <c r="I152" s="251" t="str">
        <f t="shared" si="14"/>
        <v>AQ_EXPOACT_TrHFixe ; AQ_EXPOACT_TrHFixe_N</v>
      </c>
      <c r="J152" s="251" t="s">
        <v>4377</v>
      </c>
      <c r="K152" s="532"/>
      <c r="L152" s="533"/>
      <c r="M152" s="532"/>
      <c r="N152" s="533"/>
      <c r="O152" s="532"/>
      <c r="P152" s="533"/>
      <c r="Q152" s="532"/>
      <c r="R152" s="533"/>
      <c r="S152" s="536"/>
      <c r="T152" s="533"/>
      <c r="U152" s="532"/>
      <c r="V152" s="533">
        <v>58</v>
      </c>
      <c r="W152" s="532"/>
    </row>
    <row r="153" spans="1:23">
      <c r="A153" s="534" t="s">
        <v>1505</v>
      </c>
      <c r="B153" s="525" t="str">
        <f>IF(ISERROR(VLOOKUP(A153,TABLES!$A$2:$B$10,2,0)),"",VLOOKUP(A153,TABLES!$A$2:$B$10,2,0))</f>
        <v>■</v>
      </c>
      <c r="C153" s="544"/>
      <c r="D153" s="507"/>
      <c r="E153" s="165" t="s">
        <v>4383</v>
      </c>
      <c r="F153" s="165" t="s">
        <v>4395</v>
      </c>
      <c r="G153" s="251" t="s">
        <v>4384</v>
      </c>
      <c r="H153" s="508" t="s">
        <v>222</v>
      </c>
      <c r="I153" s="251" t="str">
        <f t="shared" si="14"/>
        <v>AQ_EXPOACT_TrChxH ; AQ_EXPOACT_TrChxH_N</v>
      </c>
      <c r="J153" s="251" t="s">
        <v>4377</v>
      </c>
      <c r="K153" s="532"/>
      <c r="L153" s="533"/>
      <c r="M153" s="532"/>
      <c r="N153" s="533"/>
      <c r="O153" s="532"/>
      <c r="P153" s="533"/>
      <c r="Q153" s="532"/>
      <c r="R153" s="533"/>
      <c r="S153" s="536"/>
      <c r="T153" s="533"/>
      <c r="U153" s="532"/>
      <c r="V153" s="533">
        <v>59</v>
      </c>
      <c r="W153" s="532"/>
    </row>
    <row r="154" spans="1:23">
      <c r="A154" s="534" t="s">
        <v>1505</v>
      </c>
      <c r="B154" s="525" t="str">
        <f>IF(ISERROR(VLOOKUP(A154,TABLES!$A$2:$B$10,2,0)),"",VLOOKUP(A154,TABLES!$A$2:$B$10,2,0))</f>
        <v>■</v>
      </c>
      <c r="C154" s="535" t="str">
        <f>IF(OR(C155="x",C156="x",C157="x",C158="x",C159="x"),"x","Sélection ci-dessous")</f>
        <v>Sélection ci-dessous</v>
      </c>
      <c r="D154" s="535" t="str">
        <f>IF(OR(D155="x",D156="x",D157="x",D158="x",D159="x"),"x","Sélection ci-dessous")</f>
        <v>Sélection ci-dessous</v>
      </c>
      <c r="E154" s="165" t="s">
        <v>4397</v>
      </c>
      <c r="F154" s="165" t="s">
        <v>4558</v>
      </c>
      <c r="G154" s="251"/>
      <c r="H154" s="517"/>
      <c r="I154" s="251"/>
      <c r="J154" s="251"/>
      <c r="K154" s="532"/>
      <c r="L154" s="533"/>
      <c r="M154" s="532"/>
      <c r="N154" s="533"/>
      <c r="O154" s="532"/>
      <c r="P154" s="533"/>
      <c r="Q154" s="532"/>
      <c r="R154" s="533"/>
      <c r="S154" s="536"/>
      <c r="T154" s="533"/>
      <c r="U154" s="532"/>
      <c r="V154" s="533">
        <v>61</v>
      </c>
      <c r="W154" s="532"/>
    </row>
    <row r="155" spans="1:23">
      <c r="A155" s="534" t="s">
        <v>482</v>
      </c>
      <c r="B155" s="525" t="str">
        <f>IF(ISERROR(VLOOKUP(A155,TABLES!$A$2:$B$10,2,0)),"",VLOOKUP(A155,TABLES!$A$2:$B$10,2,0))</f>
        <v>-</v>
      </c>
      <c r="C155" s="544"/>
      <c r="D155" s="507"/>
      <c r="E155" s="165" t="s">
        <v>4567</v>
      </c>
      <c r="F155" s="165" t="s">
        <v>4399</v>
      </c>
      <c r="G155" s="251" t="s">
        <v>4396</v>
      </c>
      <c r="H155" s="517"/>
      <c r="I155" s="251" t="str">
        <f t="shared" si="14"/>
        <v>AQ_VIETRAV_TrpMarche</v>
      </c>
      <c r="J155" s="251" t="s">
        <v>4091</v>
      </c>
      <c r="K155" s="532"/>
      <c r="L155" s="533"/>
      <c r="M155" s="532"/>
      <c r="N155" s="533"/>
      <c r="O155" s="532"/>
      <c r="P155" s="533"/>
      <c r="Q155" s="532"/>
      <c r="R155" s="533"/>
      <c r="S155" s="532"/>
      <c r="T155" s="533"/>
      <c r="U155" s="532"/>
      <c r="V155" s="533">
        <v>61</v>
      </c>
      <c r="W155" s="532"/>
    </row>
    <row r="156" spans="1:23">
      <c r="A156" s="534" t="s">
        <v>482</v>
      </c>
      <c r="B156" s="525" t="str">
        <f>IF(ISERROR(VLOOKUP(A156,TABLES!$A$2:$B$10,2,0)),"",VLOOKUP(A156,TABLES!$A$2:$B$10,2,0))</f>
        <v>-</v>
      </c>
      <c r="C156" s="544"/>
      <c r="D156" s="507"/>
      <c r="E156" s="165" t="s">
        <v>4568</v>
      </c>
      <c r="F156" s="165" t="s">
        <v>4400</v>
      </c>
      <c r="G156" s="251" t="s">
        <v>4404</v>
      </c>
      <c r="H156" s="517"/>
      <c r="I156" s="251" t="str">
        <f t="shared" si="14"/>
        <v>AQ_VIETRAV_TrpVoit</v>
      </c>
      <c r="J156" s="251" t="s">
        <v>4091</v>
      </c>
      <c r="K156" s="532"/>
      <c r="L156" s="533"/>
      <c r="M156" s="532"/>
      <c r="N156" s="533"/>
      <c r="O156" s="532"/>
      <c r="P156" s="533"/>
      <c r="Q156" s="532"/>
      <c r="R156" s="533"/>
      <c r="S156" s="536"/>
      <c r="T156" s="533"/>
      <c r="U156" s="532"/>
      <c r="V156" s="533">
        <v>61</v>
      </c>
      <c r="W156" s="532"/>
    </row>
    <row r="157" spans="1:23">
      <c r="A157" s="534" t="s">
        <v>482</v>
      </c>
      <c r="B157" s="525" t="str">
        <f>IF(ISERROR(VLOOKUP(A157,TABLES!$A$2:$B$10,2,0)),"",VLOOKUP(A157,TABLES!$A$2:$B$10,2,0))</f>
        <v>-</v>
      </c>
      <c r="C157" s="544"/>
      <c r="D157" s="507"/>
      <c r="E157" s="165" t="s">
        <v>4398</v>
      </c>
      <c r="F157" s="165" t="s">
        <v>4401</v>
      </c>
      <c r="G157" s="251" t="s">
        <v>4405</v>
      </c>
      <c r="H157" s="517"/>
      <c r="I157" s="251" t="str">
        <f t="shared" si="14"/>
        <v>AQ_VIETRAV_TrpTaxi</v>
      </c>
      <c r="J157" s="251" t="s">
        <v>4091</v>
      </c>
      <c r="K157" s="532"/>
      <c r="L157" s="533"/>
      <c r="M157" s="532"/>
      <c r="N157" s="533"/>
      <c r="O157" s="532"/>
      <c r="P157" s="533"/>
      <c r="Q157" s="532"/>
      <c r="R157" s="533"/>
      <c r="S157" s="536"/>
      <c r="T157" s="533"/>
      <c r="U157" s="532"/>
      <c r="V157" s="533">
        <v>61</v>
      </c>
      <c r="W157" s="532"/>
    </row>
    <row r="158" spans="1:23">
      <c r="A158" s="534" t="s">
        <v>482</v>
      </c>
      <c r="B158" s="525" t="str">
        <f>IF(ISERROR(VLOOKUP(A158,TABLES!$A$2:$B$10,2,0)),"",VLOOKUP(A158,TABLES!$A$2:$B$10,2,0))</f>
        <v>-</v>
      </c>
      <c r="C158" s="544"/>
      <c r="D158" s="507"/>
      <c r="E158" s="165" t="s">
        <v>4402</v>
      </c>
      <c r="F158" s="165" t="s">
        <v>4403</v>
      </c>
      <c r="G158" s="251" t="s">
        <v>4406</v>
      </c>
      <c r="H158" s="517"/>
      <c r="I158" s="251" t="str">
        <f t="shared" si="14"/>
        <v>AQ_VIETRAV_TrpCom</v>
      </c>
      <c r="J158" s="251" t="s">
        <v>4091</v>
      </c>
      <c r="K158" s="532"/>
      <c r="L158" s="533"/>
      <c r="M158" s="532"/>
      <c r="N158" s="533"/>
      <c r="O158" s="532"/>
      <c r="P158" s="533"/>
      <c r="Q158" s="532"/>
      <c r="R158" s="533"/>
      <c r="S158" s="536"/>
      <c r="T158" s="533"/>
      <c r="U158" s="532"/>
      <c r="V158" s="533">
        <v>61</v>
      </c>
      <c r="W158" s="532"/>
    </row>
    <row r="159" spans="1:23">
      <c r="A159" s="534" t="s">
        <v>482</v>
      </c>
      <c r="B159" s="525" t="str">
        <f>IF(ISERROR(VLOOKUP(A159,TABLES!$A$2:$B$10,2,0)),"",VLOOKUP(A159,TABLES!$A$2:$B$10,2,0))</f>
        <v>-</v>
      </c>
      <c r="C159" s="544"/>
      <c r="D159" s="507"/>
      <c r="E159" s="165" t="s">
        <v>2209</v>
      </c>
      <c r="F159" s="165" t="s">
        <v>266</v>
      </c>
      <c r="G159" s="251" t="s">
        <v>4407</v>
      </c>
      <c r="H159" s="517"/>
      <c r="I159" s="251" t="str">
        <f t="shared" si="14"/>
        <v>AQ_VIETRAV_TrpAut</v>
      </c>
      <c r="J159" s="251" t="s">
        <v>4091</v>
      </c>
      <c r="K159" s="532"/>
      <c r="L159" s="533"/>
      <c r="M159" s="532"/>
      <c r="N159" s="533"/>
      <c r="O159" s="532"/>
      <c r="P159" s="533"/>
      <c r="Q159" s="532"/>
      <c r="R159" s="533"/>
      <c r="S159" s="536"/>
      <c r="T159" s="533"/>
      <c r="U159" s="532"/>
      <c r="V159" s="533">
        <v>61</v>
      </c>
      <c r="W159" s="532"/>
    </row>
    <row r="160" spans="1:23" ht="22.5">
      <c r="A160" s="534" t="s">
        <v>1505</v>
      </c>
      <c r="B160" s="525" t="str">
        <f>IF(ISERROR(VLOOKUP(A160,TABLES!$A$2:$B$10,2,0)),"",VLOOKUP(A160,TABLES!$A$2:$B$10,2,0))</f>
        <v>■</v>
      </c>
      <c r="C160" s="535" t="str">
        <f>IF(OR(C161="x",C162="x",C163="x"),"x","Sélection ci-dessous")</f>
        <v>Sélection ci-dessous</v>
      </c>
      <c r="D160" s="535" t="str">
        <f>IF(OR(D161="x",D162="x",D163="x"),"x","Sélection ci-dessous")</f>
        <v>Sélection ci-dessous</v>
      </c>
      <c r="E160" s="165" t="s">
        <v>4518</v>
      </c>
      <c r="F160" s="165" t="s">
        <v>4519</v>
      </c>
      <c r="G160" s="251"/>
      <c r="H160" s="517"/>
      <c r="I160" s="251"/>
      <c r="J160" s="251"/>
      <c r="K160" s="532"/>
      <c r="L160" s="533"/>
      <c r="M160" s="532"/>
      <c r="N160" s="533"/>
      <c r="O160" s="532"/>
      <c r="P160" s="533"/>
      <c r="Q160" s="532"/>
      <c r="R160" s="533"/>
      <c r="S160" s="536"/>
      <c r="T160" s="533"/>
      <c r="U160" s="532"/>
      <c r="V160" s="533">
        <v>62</v>
      </c>
      <c r="W160" s="532"/>
    </row>
    <row r="161" spans="1:23" ht="22.5">
      <c r="A161" s="534" t="s">
        <v>482</v>
      </c>
      <c r="B161" s="525" t="str">
        <f>IF(ISERROR(VLOOKUP(A161,TABLES!$A$2:$B$10,2,0)),"",VLOOKUP(A161,TABLES!$A$2:$B$10,2,0))</f>
        <v>-</v>
      </c>
      <c r="C161" s="544"/>
      <c r="D161" s="507"/>
      <c r="E161" s="165" t="s">
        <v>4517</v>
      </c>
      <c r="F161" s="165" t="s">
        <v>4520</v>
      </c>
      <c r="G161" s="251" t="s">
        <v>4408</v>
      </c>
      <c r="H161" s="517"/>
      <c r="I161" s="251" t="str">
        <f t="shared" si="14"/>
        <v>AQ_VIETRAV_Jassis</v>
      </c>
      <c r="J161" s="251" t="s">
        <v>4091</v>
      </c>
      <c r="K161" s="532"/>
      <c r="L161" s="533"/>
      <c r="M161" s="532"/>
      <c r="N161" s="533"/>
      <c r="O161" s="532"/>
      <c r="P161" s="533"/>
      <c r="Q161" s="532"/>
      <c r="R161" s="533"/>
      <c r="S161" s="536"/>
      <c r="T161" s="533"/>
      <c r="U161" s="532"/>
      <c r="V161" s="533">
        <v>62</v>
      </c>
      <c r="W161" s="532"/>
    </row>
    <row r="162" spans="1:23" ht="22.5">
      <c r="A162" s="534" t="s">
        <v>482</v>
      </c>
      <c r="B162" s="525" t="str">
        <f>IF(ISERROR(VLOOKUP(A162,TABLES!$A$2:$B$10,2,0)),"",VLOOKUP(A162,TABLES!$A$2:$B$10,2,0))</f>
        <v>-</v>
      </c>
      <c r="C162" s="544"/>
      <c r="D162" s="507"/>
      <c r="E162" s="165" t="s">
        <v>4521</v>
      </c>
      <c r="F162" s="165" t="s">
        <v>4522</v>
      </c>
      <c r="G162" s="251" t="s">
        <v>4409</v>
      </c>
      <c r="H162" s="517"/>
      <c r="I162" s="251" t="str">
        <f t="shared" si="14"/>
        <v>AQ_VIETRAV_Jdebout</v>
      </c>
      <c r="J162" s="251" t="s">
        <v>4091</v>
      </c>
      <c r="K162" s="532"/>
      <c r="L162" s="533"/>
      <c r="M162" s="532"/>
      <c r="N162" s="533"/>
      <c r="O162" s="532"/>
      <c r="P162" s="533"/>
      <c r="Q162" s="532"/>
      <c r="R162" s="533"/>
      <c r="S162" s="536"/>
      <c r="T162" s="533"/>
      <c r="U162" s="532"/>
      <c r="V162" s="533">
        <v>62</v>
      </c>
      <c r="W162" s="532"/>
    </row>
    <row r="163" spans="1:23" ht="22.5">
      <c r="A163" s="534" t="s">
        <v>482</v>
      </c>
      <c r="B163" s="525" t="str">
        <f>IF(ISERROR(VLOOKUP(A163,TABLES!$A$2:$B$10,2,0)),"",VLOOKUP(A163,TABLES!$A$2:$B$10,2,0))</f>
        <v>-</v>
      </c>
      <c r="C163" s="544"/>
      <c r="D163" s="507"/>
      <c r="E163" s="165" t="s">
        <v>4523</v>
      </c>
      <c r="F163" s="165" t="s">
        <v>4524</v>
      </c>
      <c r="G163" s="251" t="s">
        <v>4410</v>
      </c>
      <c r="H163" s="517"/>
      <c r="I163" s="251" t="str">
        <f t="shared" si="14"/>
        <v>AQ_VIETRAV_Jmarche</v>
      </c>
      <c r="J163" s="251" t="s">
        <v>4091</v>
      </c>
      <c r="K163" s="532"/>
      <c r="L163" s="533"/>
      <c r="M163" s="532"/>
      <c r="N163" s="533"/>
      <c r="O163" s="532"/>
      <c r="P163" s="533"/>
      <c r="Q163" s="532"/>
      <c r="R163" s="533"/>
      <c r="S163" s="536"/>
      <c r="T163" s="533"/>
      <c r="U163" s="532"/>
      <c r="V163" s="533">
        <v>62</v>
      </c>
      <c r="W163" s="532"/>
    </row>
    <row r="164" spans="1:23">
      <c r="A164" s="534" t="s">
        <v>1507</v>
      </c>
      <c r="B164" s="525" t="str">
        <f>IF(ISERROR(VLOOKUP(A164,TABLES!$A$2:$B$10,2,0)),"",VLOOKUP(A164,TABLES!$A$2:$B$10,2,0))</f>
        <v>▐</v>
      </c>
      <c r="C164" s="526" t="str">
        <f>IF(COUNTIF(C165:C167,"x"),"z","")</f>
        <v/>
      </c>
      <c r="D164" s="526" t="str">
        <f>IF(COUNTIF(D165:D167,"x"),"z","")</f>
        <v/>
      </c>
      <c r="E164" s="529" t="s">
        <v>3003</v>
      </c>
      <c r="F164" s="529" t="s">
        <v>3010</v>
      </c>
      <c r="G164" s="529"/>
      <c r="H164" s="529"/>
      <c r="I164" s="529"/>
      <c r="J164" s="530"/>
      <c r="K164" s="522"/>
      <c r="L164" s="523"/>
      <c r="M164" s="522"/>
      <c r="N164" s="523"/>
      <c r="O164" s="522"/>
      <c r="P164" s="523"/>
      <c r="Q164" s="522"/>
      <c r="R164" s="523"/>
      <c r="S164" s="522"/>
      <c r="T164" s="523"/>
      <c r="U164" s="522"/>
      <c r="V164" s="523" t="s">
        <v>222</v>
      </c>
      <c r="W164" s="522"/>
    </row>
    <row r="165" spans="1:23" ht="67.5">
      <c r="A165" s="534" t="s">
        <v>1505</v>
      </c>
      <c r="B165" s="525" t="str">
        <f>IF(ISERROR(VLOOKUP(A165,TABLES!$A$2:$B$10,2,0)),"",VLOOKUP(A165,TABLES!$A$2:$B$10,2,0))</f>
        <v>■</v>
      </c>
      <c r="C165" s="544"/>
      <c r="D165" s="507"/>
      <c r="E165" s="165" t="s">
        <v>4413</v>
      </c>
      <c r="F165" s="165" t="s">
        <v>4417</v>
      </c>
      <c r="G165" s="251" t="s">
        <v>4385</v>
      </c>
      <c r="H165" s="517"/>
      <c r="I165" s="251" t="str">
        <f>IF(G165&lt;&gt;"",IF(H165&lt;&gt;"",G165&amp;" ; "&amp;IFERROR(IF(SEARCH(" ; ",G165)&gt;0,SUBSTITUTE(G165," ; ","_N ; ")&amp;"_N"),IFERROR(IF(SEARCH(" ;",G165)&gt;0,SUBSTITUTE(G165," ;","_N  ; ")&amp;"_N"),IFERROR(IF(SEARCH(";",G165)&gt;0,SUBSTITUTE(G165,";","_N  ; ")&amp;"_N"),G165&amp;"_N"))),G165),"")</f>
        <v>AQ_VIETRAV_Statut</v>
      </c>
      <c r="J165" s="251" t="s">
        <v>4091</v>
      </c>
      <c r="K165" s="532"/>
      <c r="L165" s="533"/>
      <c r="M165" s="532"/>
      <c r="N165" s="533"/>
      <c r="O165" s="532"/>
      <c r="P165" s="533"/>
      <c r="Q165" s="532"/>
      <c r="R165" s="533"/>
      <c r="S165" s="536"/>
      <c r="T165" s="533"/>
      <c r="U165" s="532"/>
      <c r="V165" s="533">
        <v>52</v>
      </c>
      <c r="W165" s="532"/>
    </row>
    <row r="166" spans="1:23" ht="67.5">
      <c r="A166" s="534" t="s">
        <v>1505</v>
      </c>
      <c r="B166" s="525" t="str">
        <f>IF(ISERROR(VLOOKUP(A166,TABLES!$A$2:$B$10,2,0)),"",VLOOKUP(A166,TABLES!$A$2:$B$10,2,0))</f>
        <v>■</v>
      </c>
      <c r="C166" s="544"/>
      <c r="D166" s="507"/>
      <c r="E166" s="165" t="s">
        <v>4414</v>
      </c>
      <c r="F166" s="165" t="s">
        <v>4418</v>
      </c>
      <c r="G166" s="251" t="s">
        <v>4386</v>
      </c>
      <c r="H166" s="517"/>
      <c r="I166" s="251" t="str">
        <f>IF(G166&lt;&gt;"",IF(H166&lt;&gt;"",G166&amp;" ; "&amp;IFERROR(IF(SEARCH(" ; ",G166)&gt;0,SUBSTITUTE(G166," ; ","_N ; ")&amp;"_N"),IFERROR(IF(SEARCH(" ;",G166)&gt;0,SUBSTITUTE(G166," ;","_N  ; ")&amp;"_N"),IFERROR(IF(SEARCH(";",G166)&gt;0,SUBSTITUTE(G166,";","_N  ; ")&amp;"_N"),G166&amp;"_N"))),G166),"")</f>
        <v>AQ_VIETRAV_TypeContrat</v>
      </c>
      <c r="J166" s="251" t="s">
        <v>4091</v>
      </c>
      <c r="K166" s="532"/>
      <c r="L166" s="533"/>
      <c r="M166" s="532"/>
      <c r="N166" s="533"/>
      <c r="O166" s="532"/>
      <c r="P166" s="533"/>
      <c r="Q166" s="532"/>
      <c r="R166" s="533"/>
      <c r="S166" s="536"/>
      <c r="T166" s="533"/>
      <c r="U166" s="532"/>
      <c r="V166" s="533">
        <v>53</v>
      </c>
      <c r="W166" s="532"/>
    </row>
    <row r="167" spans="1:23" ht="56.25">
      <c r="A167" s="534" t="s">
        <v>1505</v>
      </c>
      <c r="B167" s="525" t="str">
        <f>IF(ISERROR(VLOOKUP(A167,TABLES!$A$2:$B$10,2,0)),"",VLOOKUP(A167,TABLES!$A$2:$B$10,2,0))</f>
        <v>■</v>
      </c>
      <c r="C167" s="544"/>
      <c r="D167" s="507"/>
      <c r="E167" s="165" t="s">
        <v>4415</v>
      </c>
      <c r="F167" s="165" t="s">
        <v>4419</v>
      </c>
      <c r="G167" s="251" t="s">
        <v>4376</v>
      </c>
      <c r="H167" s="508" t="s">
        <v>222</v>
      </c>
      <c r="I167" s="251" t="str">
        <f>IF(G167&lt;&gt;"",IF(H167&lt;&gt;"",G167&amp;" ; "&amp;IFERROR(IF(SEARCH(" ; ",G167)&gt;0,SUBSTITUTE(G167," ; ","_N ; ")&amp;"_N"),IFERROR(IF(SEARCH(" ;",G167)&gt;0,SUBSTITUTE(G167," ;","_N  ; ")&amp;"_N"),IFERROR(IF(SEARCH(";",G167)&gt;0,SUBSTITUTE(G167,";","_N  ; ")&amp;"_N"),G167&amp;"_N"))),G167),"")</f>
        <v>AQ_EXPOACT_TrEtabTail ; AQ_EXPOACT_TrEtabTail_N</v>
      </c>
      <c r="J167" s="251" t="s">
        <v>4377</v>
      </c>
      <c r="K167" s="532"/>
      <c r="L167" s="533"/>
      <c r="M167" s="532"/>
      <c r="N167" s="533"/>
      <c r="O167" s="532"/>
      <c r="P167" s="533"/>
      <c r="Q167" s="532"/>
      <c r="R167" s="533"/>
      <c r="S167" s="536"/>
      <c r="T167" s="533"/>
      <c r="U167" s="532"/>
      <c r="V167" s="533">
        <v>54</v>
      </c>
      <c r="W167" s="532"/>
    </row>
    <row r="168" spans="1:23">
      <c r="A168" s="534" t="s">
        <v>1507</v>
      </c>
      <c r="B168" s="525" t="str">
        <f>IF(ISERROR(VLOOKUP(A168,TABLES!$A$2:$B$10,2,0)),"",VLOOKUP(A168,TABLES!$A$2:$B$10,2,0))</f>
        <v>▐</v>
      </c>
      <c r="C168" s="526" t="str">
        <f>IF(COUNTIF(C169:C176,"x"),"z","")</f>
        <v/>
      </c>
      <c r="D168" s="526" t="str">
        <f>IF(COUNTIF(D169:D176,"x"),"z","")</f>
        <v/>
      </c>
      <c r="E168" s="527" t="s">
        <v>4573</v>
      </c>
      <c r="F168" s="529" t="s">
        <v>4559</v>
      </c>
      <c r="G168" s="529"/>
      <c r="H168" s="529"/>
      <c r="I168" s="529" t="str">
        <f t="shared" si="14"/>
        <v/>
      </c>
      <c r="J168" s="530"/>
      <c r="K168" s="522"/>
      <c r="L168" s="523"/>
      <c r="M168" s="522"/>
      <c r="N168" s="523"/>
      <c r="O168" s="522"/>
      <c r="P168" s="523"/>
      <c r="Q168" s="522"/>
      <c r="R168" s="523"/>
      <c r="S168" s="522"/>
      <c r="T168" s="523"/>
      <c r="U168" s="522"/>
      <c r="V168" s="523" t="s">
        <v>222</v>
      </c>
      <c r="W168" s="522"/>
    </row>
    <row r="169" spans="1:23" ht="22.5">
      <c r="A169" s="534" t="s">
        <v>1505</v>
      </c>
      <c r="B169" s="525" t="str">
        <f>IF(ISERROR(VLOOKUP(A169,TABLES!$A$2:$B$10,2,0)),"",VLOOKUP(A169,TABLES!$A$2:$B$10,2,0))</f>
        <v>■</v>
      </c>
      <c r="C169" s="544"/>
      <c r="D169" s="507"/>
      <c r="E169" s="165" t="s">
        <v>4498</v>
      </c>
      <c r="F169" s="165" t="s">
        <v>4499</v>
      </c>
      <c r="G169" s="251" t="s">
        <v>4495</v>
      </c>
      <c r="H169" s="517"/>
      <c r="I169" s="251" t="str">
        <f t="shared" si="14"/>
        <v>AQ_EMPL_CohNew</v>
      </c>
      <c r="J169" s="251" t="s">
        <v>4497</v>
      </c>
      <c r="K169" s="532"/>
      <c r="L169" s="533"/>
      <c r="M169" s="532"/>
      <c r="N169" s="533"/>
      <c r="O169" s="532"/>
      <c r="P169" s="533"/>
      <c r="Q169" s="532"/>
      <c r="R169" s="533"/>
      <c r="S169" s="536"/>
      <c r="T169" s="533"/>
      <c r="U169" s="532"/>
      <c r="V169" s="533">
        <v>49</v>
      </c>
      <c r="W169" s="532"/>
    </row>
    <row r="170" spans="1:23">
      <c r="A170" s="534" t="s">
        <v>1505</v>
      </c>
      <c r="B170" s="525" t="str">
        <f>IF(ISERROR(VLOOKUP(A170,TABLES!$A$2:$B$10,2,0)),"",VLOOKUP(A170,TABLES!$A$2:$B$10,2,0))</f>
        <v>■</v>
      </c>
      <c r="C170" s="544"/>
      <c r="D170" s="507"/>
      <c r="E170" s="165" t="s">
        <v>4500</v>
      </c>
      <c r="F170" s="165" t="s">
        <v>4501</v>
      </c>
      <c r="G170" s="251" t="s">
        <v>4496</v>
      </c>
      <c r="H170" s="517"/>
      <c r="I170" s="251" t="str">
        <f t="shared" si="14"/>
        <v>AQ_EMPL_CohNewNb</v>
      </c>
      <c r="J170" s="251" t="s">
        <v>4497</v>
      </c>
      <c r="K170" s="532"/>
      <c r="L170" s="533"/>
      <c r="M170" s="532"/>
      <c r="N170" s="533"/>
      <c r="O170" s="532"/>
      <c r="P170" s="533"/>
      <c r="Q170" s="532"/>
      <c r="R170" s="533"/>
      <c r="S170" s="536"/>
      <c r="T170" s="533"/>
      <c r="U170" s="532"/>
      <c r="V170" s="533">
        <v>50</v>
      </c>
      <c r="W170" s="532"/>
    </row>
    <row r="171" spans="1:23">
      <c r="A171" s="534" t="s">
        <v>1505</v>
      </c>
      <c r="B171" s="525" t="str">
        <f>IF(ISERROR(VLOOKUP(A171,TABLES!$A$2:$B$10,2,0)),"",VLOOKUP(A171,TABLES!$A$2:$B$10,2,0))</f>
        <v>■</v>
      </c>
      <c r="C171" s="535" t="str">
        <f>IF(OR(C172="x",C173="x",C174="x",C175="x",C176="x",C177="x",C178="x",C179="x",C180="x",C181="x",C182="x",C183="x",C184="x",C185="x",C186="x"),"x","Sélection ci-dessous")</f>
        <v>Sélection ci-dessous</v>
      </c>
      <c r="D171" s="535" t="str">
        <f>IF(OR(D172="x",D173="x",D174="x",D175="x",D176="x"),"x","Sélection ci-dessous")</f>
        <v>Sélection ci-dessous</v>
      </c>
      <c r="E171" s="503" t="s">
        <v>4585</v>
      </c>
      <c r="F171" s="503" t="s">
        <v>4515</v>
      </c>
      <c r="G171" s="517"/>
      <c r="H171" s="517"/>
      <c r="I171" s="251" t="str">
        <f t="shared" si="14"/>
        <v/>
      </c>
      <c r="J171" s="517"/>
      <c r="K171" s="532"/>
      <c r="L171" s="533"/>
      <c r="M171" s="532"/>
      <c r="N171" s="533"/>
      <c r="O171" s="532"/>
      <c r="P171" s="533"/>
      <c r="Q171" s="532"/>
      <c r="R171" s="533"/>
      <c r="S171" s="536"/>
      <c r="T171" s="533"/>
      <c r="U171" s="532"/>
      <c r="V171" s="533">
        <v>51</v>
      </c>
      <c r="W171" s="532"/>
    </row>
    <row r="172" spans="1:23">
      <c r="A172" s="534" t="s">
        <v>482</v>
      </c>
      <c r="B172" s="525" t="str">
        <f>IF(ISERROR(VLOOKUP(A172,TABLES!$A$2:$B$10,2,0)),"",VLOOKUP(A172,TABLES!$A$2:$B$10,2,0))</f>
        <v>-</v>
      </c>
      <c r="C172" s="538" t="str">
        <f>IF(COUNTIF(C173:C176,"x"),"x","")</f>
        <v/>
      </c>
      <c r="D172" s="538" t="str">
        <f>IF(COUNTIF(D173:D176,"x"),"x","")</f>
        <v/>
      </c>
      <c r="E172" s="503" t="s">
        <v>4502</v>
      </c>
      <c r="F172" s="504" t="s">
        <v>4505</v>
      </c>
      <c r="G172" s="251" t="s">
        <v>4514</v>
      </c>
      <c r="H172" s="517"/>
      <c r="I172" s="251" t="str">
        <f t="shared" si="14"/>
        <v>AQ_EMPL_Coh_1_De; AQ_EMPL_Coh_1_A</v>
      </c>
      <c r="J172" s="251" t="s">
        <v>4497</v>
      </c>
      <c r="K172" s="532"/>
      <c r="L172" s="533"/>
      <c r="M172" s="532"/>
      <c r="N172" s="533"/>
      <c r="O172" s="532"/>
      <c r="P172" s="533"/>
      <c r="Q172" s="532"/>
      <c r="R172" s="533"/>
      <c r="S172" s="536"/>
      <c r="T172" s="533"/>
      <c r="U172" s="532"/>
      <c r="V172" s="533">
        <v>51</v>
      </c>
      <c r="W172" s="532"/>
    </row>
    <row r="173" spans="1:23">
      <c r="A173" s="534" t="s">
        <v>482</v>
      </c>
      <c r="B173" s="525" t="str">
        <f>IF(ISERROR(VLOOKUP(A173,TABLES!$A$2:$B$10,2,0)),"",VLOOKUP(A173,TABLES!$A$2:$B$10,2,0))</f>
        <v>-</v>
      </c>
      <c r="C173" s="544"/>
      <c r="D173" s="507"/>
      <c r="E173" s="503" t="s">
        <v>4566</v>
      </c>
      <c r="F173" s="505" t="s">
        <v>4516</v>
      </c>
      <c r="G173" s="251" t="s">
        <v>4508</v>
      </c>
      <c r="H173" s="517"/>
      <c r="I173" s="251" t="str">
        <f t="shared" si="14"/>
        <v>AQ_EMPL_Coh_1_CP</v>
      </c>
      <c r="J173" s="251" t="s">
        <v>4497</v>
      </c>
      <c r="K173" s="532"/>
      <c r="L173" s="533"/>
      <c r="M173" s="532"/>
      <c r="N173" s="533"/>
      <c r="O173" s="532"/>
      <c r="P173" s="533"/>
      <c r="Q173" s="532"/>
      <c r="R173" s="533"/>
      <c r="S173" s="536"/>
      <c r="T173" s="533"/>
      <c r="U173" s="532"/>
      <c r="V173" s="533">
        <v>51</v>
      </c>
      <c r="W173" s="532"/>
    </row>
    <row r="174" spans="1:23">
      <c r="A174" s="534" t="s">
        <v>482</v>
      </c>
      <c r="B174" s="525" t="str">
        <f>IF(ISERROR(VLOOKUP(A174,TABLES!$A$2:$B$10,2,0)),"",VLOOKUP(A174,TABLES!$A$2:$B$10,2,0))</f>
        <v>-</v>
      </c>
      <c r="C174" s="544"/>
      <c r="D174" s="507"/>
      <c r="E174" s="503" t="s">
        <v>4512</v>
      </c>
      <c r="F174" s="505" t="s">
        <v>4513</v>
      </c>
      <c r="G174" s="251" t="s">
        <v>4509</v>
      </c>
      <c r="H174" s="517"/>
      <c r="I174" s="251" t="str">
        <f t="shared" si="14"/>
        <v>AQ_EMPL_Coh_1_Com</v>
      </c>
      <c r="J174" s="251" t="s">
        <v>4497</v>
      </c>
      <c r="K174" s="532"/>
      <c r="L174" s="533"/>
      <c r="M174" s="532"/>
      <c r="N174" s="533"/>
      <c r="O174" s="532"/>
      <c r="P174" s="533"/>
      <c r="Q174" s="532"/>
      <c r="R174" s="533"/>
      <c r="S174" s="536"/>
      <c r="T174" s="533"/>
      <c r="U174" s="532"/>
      <c r="V174" s="533">
        <v>51</v>
      </c>
      <c r="W174" s="532"/>
    </row>
    <row r="175" spans="1:23">
      <c r="A175" s="534" t="s">
        <v>482</v>
      </c>
      <c r="B175" s="525" t="str">
        <f>IF(ISERROR(VLOOKUP(A175,TABLES!$A$2:$B$10,2,0)),"",VLOOKUP(A175,TABLES!$A$2:$B$10,2,0))</f>
        <v>-</v>
      </c>
      <c r="C175" s="544"/>
      <c r="D175" s="507"/>
      <c r="E175" s="503" t="s">
        <v>4503</v>
      </c>
      <c r="F175" s="505" t="s">
        <v>4506</v>
      </c>
      <c r="G175" s="251" t="s">
        <v>4510</v>
      </c>
      <c r="H175" s="517"/>
      <c r="I175" s="251" t="str">
        <f t="shared" si="14"/>
        <v>AQ_EMPL_Coh_1_Prof</v>
      </c>
      <c r="J175" s="251" t="s">
        <v>4497</v>
      </c>
      <c r="K175" s="532"/>
      <c r="L175" s="533"/>
      <c r="M175" s="532"/>
      <c r="N175" s="533"/>
      <c r="O175" s="532"/>
      <c r="P175" s="533"/>
      <c r="Q175" s="532"/>
      <c r="R175" s="533"/>
      <c r="S175" s="536"/>
      <c r="T175" s="533"/>
      <c r="U175" s="532"/>
      <c r="V175" s="533">
        <v>51</v>
      </c>
      <c r="W175" s="532"/>
    </row>
    <row r="176" spans="1:23">
      <c r="A176" s="534" t="s">
        <v>482</v>
      </c>
      <c r="B176" s="525" t="str">
        <f>IF(ISERROR(VLOOKUP(A176,TABLES!$A$2:$B$10,2,0)),"",VLOOKUP(A176,TABLES!$A$2:$B$10,2,0))</f>
        <v>-</v>
      </c>
      <c r="C176" s="544"/>
      <c r="D176" s="507"/>
      <c r="E176" s="503" t="s">
        <v>4504</v>
      </c>
      <c r="F176" s="505" t="s">
        <v>4507</v>
      </c>
      <c r="G176" s="251" t="s">
        <v>4511</v>
      </c>
      <c r="H176" s="517"/>
      <c r="I176" s="251" t="str">
        <f t="shared" si="14"/>
        <v>AQ_EMPL_Coh_1_Sect</v>
      </c>
      <c r="J176" s="251" t="s">
        <v>4497</v>
      </c>
      <c r="K176" s="532"/>
      <c r="L176" s="533"/>
      <c r="M176" s="532"/>
      <c r="N176" s="533"/>
      <c r="O176" s="532"/>
      <c r="P176" s="533"/>
      <c r="Q176" s="532"/>
      <c r="R176" s="533"/>
      <c r="S176" s="536"/>
      <c r="T176" s="533"/>
      <c r="U176" s="532"/>
      <c r="V176" s="533">
        <v>51</v>
      </c>
      <c r="W176" s="532"/>
    </row>
    <row r="177" spans="1:23">
      <c r="A177" s="534" t="s">
        <v>482</v>
      </c>
      <c r="B177" s="525" t="str">
        <f>IF(ISERROR(VLOOKUP(A177,TABLES!$A$2:$B$10,2,0)),"",VLOOKUP(A177,TABLES!$A$2:$B$10,2,0))</f>
        <v>-</v>
      </c>
      <c r="C177" s="538" t="str">
        <f>IF(COUNTIF(C178:C181,"x"),"x","")</f>
        <v/>
      </c>
      <c r="D177" s="538" t="str">
        <f>IF(COUNTIF(D178:D181,"x"),"x","")</f>
        <v/>
      </c>
      <c r="E177" s="503" t="s">
        <v>4502</v>
      </c>
      <c r="F177" s="504" t="s">
        <v>4505</v>
      </c>
      <c r="G177" s="251" t="s">
        <v>4579</v>
      </c>
      <c r="H177" s="517"/>
      <c r="I177" s="251" t="str">
        <f t="shared" ref="I177" si="15">IF(G177&lt;&gt;"",IF(H177&lt;&gt;"",G177&amp;" ; "&amp;IFERROR(IF(SEARCH(" ; ",G177)&gt;0,SUBSTITUTE(G177," ; ","_N ; ")&amp;"_N"),IFERROR(IF(SEARCH(" ;",G177)&gt;0,SUBSTITUTE(G177," ;","_N  ; ")&amp;"_N"),IFERROR(IF(SEARCH(";",G177)&gt;0,SUBSTITUTE(G177,";","_N  ; ")&amp;"_N"),G177&amp;"_N"))),G177),"")</f>
        <v>AQ_EMPL_Coh_2_De; AQ_EMPL_Coh_2_A</v>
      </c>
      <c r="J177" s="251" t="s">
        <v>4497</v>
      </c>
      <c r="K177" s="532"/>
      <c r="L177" s="533"/>
      <c r="M177" s="532"/>
      <c r="N177" s="533"/>
      <c r="O177" s="532"/>
      <c r="P177" s="533"/>
      <c r="Q177" s="532"/>
      <c r="R177" s="533"/>
      <c r="S177" s="536"/>
      <c r="T177" s="533"/>
      <c r="U177" s="532"/>
      <c r="V177" s="533">
        <v>51</v>
      </c>
      <c r="W177" s="532"/>
    </row>
    <row r="178" spans="1:23">
      <c r="C178" s="545"/>
      <c r="E178" s="503" t="s">
        <v>4566</v>
      </c>
      <c r="F178" s="505" t="s">
        <v>4516</v>
      </c>
      <c r="G178" s="251" t="s">
        <v>4575</v>
      </c>
      <c r="I178" s="251" t="str">
        <f t="shared" si="14"/>
        <v>AQ_EMPL_Coh_2_CP</v>
      </c>
      <c r="J178" s="251" t="s">
        <v>4497</v>
      </c>
      <c r="S178" s="209"/>
      <c r="U178" s="202"/>
      <c r="V178" s="533">
        <v>51</v>
      </c>
      <c r="W178" s="202"/>
    </row>
    <row r="179" spans="1:23">
      <c r="C179" s="545"/>
      <c r="E179" s="503" t="s">
        <v>4512</v>
      </c>
      <c r="F179" s="505" t="s">
        <v>4513</v>
      </c>
      <c r="G179" s="251" t="s">
        <v>4576</v>
      </c>
      <c r="I179" s="251" t="str">
        <f t="shared" si="14"/>
        <v>AQ_EMPL_Coh_2_Com</v>
      </c>
      <c r="J179" s="251" t="s">
        <v>4497</v>
      </c>
      <c r="S179" s="209"/>
      <c r="U179" s="202"/>
      <c r="V179" s="533">
        <v>51</v>
      </c>
      <c r="W179" s="202"/>
    </row>
    <row r="180" spans="1:23">
      <c r="C180" s="545"/>
      <c r="E180" s="503" t="s">
        <v>4503</v>
      </c>
      <c r="F180" s="505" t="s">
        <v>4506</v>
      </c>
      <c r="G180" s="251" t="s">
        <v>4577</v>
      </c>
      <c r="I180" s="251" t="str">
        <f t="shared" si="14"/>
        <v>AQ_EMPL_Coh_2_Prof</v>
      </c>
      <c r="J180" s="251" t="s">
        <v>4497</v>
      </c>
      <c r="S180" s="209"/>
      <c r="U180" s="202"/>
      <c r="V180" s="533">
        <v>51</v>
      </c>
      <c r="W180" s="202"/>
    </row>
    <row r="181" spans="1:23">
      <c r="C181" s="545"/>
      <c r="E181" s="503" t="s">
        <v>4504</v>
      </c>
      <c r="F181" s="505" t="s">
        <v>4507</v>
      </c>
      <c r="G181" s="251" t="s">
        <v>4578</v>
      </c>
      <c r="I181" s="251" t="str">
        <f t="shared" si="14"/>
        <v>AQ_EMPL_Coh_2_Sect</v>
      </c>
      <c r="J181" s="251" t="s">
        <v>4497</v>
      </c>
      <c r="S181" s="209"/>
      <c r="U181" s="202"/>
      <c r="V181" s="533">
        <v>51</v>
      </c>
      <c r="W181" s="202"/>
    </row>
    <row r="182" spans="1:23">
      <c r="A182" s="534" t="s">
        <v>482</v>
      </c>
      <c r="B182" s="525" t="str">
        <f>IF(ISERROR(VLOOKUP(A182,TABLES!$A$2:$B$10,2,0)),"",VLOOKUP(A182,TABLES!$A$2:$B$10,2,0))</f>
        <v>-</v>
      </c>
      <c r="C182" s="538" t="str">
        <f>IF(COUNTIF(C183:C186,"x"),"x","")</f>
        <v/>
      </c>
      <c r="D182" s="538" t="str">
        <f>IF(COUNTIF(D183:D186,"x"),"x","")</f>
        <v/>
      </c>
      <c r="E182" s="503" t="s">
        <v>4502</v>
      </c>
      <c r="F182" s="504" t="s">
        <v>4505</v>
      </c>
      <c r="G182" s="251" t="s">
        <v>4580</v>
      </c>
      <c r="H182" s="517"/>
      <c r="I182" s="251" t="str">
        <f t="shared" ref="I182" si="16">IF(G182&lt;&gt;"",IF(H182&lt;&gt;"",G182&amp;" ; "&amp;IFERROR(IF(SEARCH(" ; ",G182)&gt;0,SUBSTITUTE(G182," ; ","_N ; ")&amp;"_N"),IFERROR(IF(SEARCH(" ;",G182)&gt;0,SUBSTITUTE(G182," ;","_N  ; ")&amp;"_N"),IFERROR(IF(SEARCH(";",G182)&gt;0,SUBSTITUTE(G182,";","_N  ; ")&amp;"_N"),G182&amp;"_N"))),G182),"")</f>
        <v>AQ_EMPL_Coh_3_De; AQ_EMPL_Coh_3_A</v>
      </c>
      <c r="J182" s="251" t="s">
        <v>4497</v>
      </c>
      <c r="K182" s="532"/>
      <c r="L182" s="533"/>
      <c r="M182" s="532"/>
      <c r="N182" s="533"/>
      <c r="O182" s="532"/>
      <c r="P182" s="533"/>
      <c r="Q182" s="532"/>
      <c r="R182" s="533"/>
      <c r="S182" s="536"/>
      <c r="T182" s="533"/>
      <c r="U182" s="532"/>
      <c r="V182" s="533">
        <v>51</v>
      </c>
      <c r="W182" s="532"/>
    </row>
    <row r="183" spans="1:23">
      <c r="C183" s="545"/>
      <c r="E183" s="503" t="s">
        <v>4566</v>
      </c>
      <c r="F183" s="505" t="s">
        <v>4516</v>
      </c>
      <c r="G183" s="251" t="s">
        <v>4581</v>
      </c>
      <c r="I183" s="251" t="str">
        <f t="shared" si="14"/>
        <v>AQ_EMPL_Coh_3_CP</v>
      </c>
      <c r="J183" s="251" t="s">
        <v>4497</v>
      </c>
      <c r="S183" s="209"/>
      <c r="U183" s="202"/>
      <c r="V183" s="533">
        <v>51</v>
      </c>
      <c r="W183" s="202"/>
    </row>
    <row r="184" spans="1:23">
      <c r="C184" s="545"/>
      <c r="E184" s="503" t="s">
        <v>4512</v>
      </c>
      <c r="F184" s="505" t="s">
        <v>4513</v>
      </c>
      <c r="G184" s="251" t="s">
        <v>4582</v>
      </c>
      <c r="I184" s="251" t="str">
        <f t="shared" si="14"/>
        <v>AQ_EMPL_Coh_3_Com</v>
      </c>
      <c r="J184" s="251" t="s">
        <v>4497</v>
      </c>
      <c r="S184" s="209"/>
      <c r="U184" s="202"/>
      <c r="V184" s="533">
        <v>51</v>
      </c>
      <c r="W184" s="202"/>
    </row>
    <row r="185" spans="1:23">
      <c r="C185" s="545"/>
      <c r="E185" s="503" t="s">
        <v>4503</v>
      </c>
      <c r="F185" s="505" t="s">
        <v>4506</v>
      </c>
      <c r="G185" s="251" t="s">
        <v>4583</v>
      </c>
      <c r="I185" s="251" t="str">
        <f t="shared" si="14"/>
        <v>AQ_EMPL_Coh_3_Prof</v>
      </c>
      <c r="J185" s="251" t="s">
        <v>4497</v>
      </c>
      <c r="S185" s="209"/>
      <c r="U185" s="202"/>
      <c r="V185" s="533">
        <v>51</v>
      </c>
      <c r="W185" s="202"/>
    </row>
    <row r="186" spans="1:23">
      <c r="A186" s="574"/>
      <c r="C186" s="545"/>
      <c r="E186" s="503" t="s">
        <v>4504</v>
      </c>
      <c r="F186" s="505" t="s">
        <v>4507</v>
      </c>
      <c r="G186" s="251" t="s">
        <v>4584</v>
      </c>
      <c r="I186" s="251" t="str">
        <f t="shared" si="14"/>
        <v>AQ_EMPL_Coh_3_Sect</v>
      </c>
      <c r="J186" s="251" t="s">
        <v>4497</v>
      </c>
      <c r="S186" s="209"/>
      <c r="U186" s="202"/>
      <c r="V186" s="533">
        <v>51</v>
      </c>
      <c r="W186" s="202"/>
    </row>
    <row r="187" spans="1:23">
      <c r="S187" s="209"/>
      <c r="U187" s="202"/>
      <c r="W187" s="202"/>
    </row>
    <row r="188" spans="1:23">
      <c r="S188" s="209"/>
      <c r="U188" s="202"/>
      <c r="W188" s="202"/>
    </row>
    <row r="189" spans="1:23">
      <c r="S189" s="209"/>
      <c r="U189" s="202"/>
      <c r="W189" s="202"/>
    </row>
    <row r="190" spans="1:23">
      <c r="S190" s="209"/>
      <c r="U190" s="202"/>
      <c r="W190" s="202"/>
    </row>
    <row r="191" spans="1:23">
      <c r="S191" s="209"/>
      <c r="U191" s="202"/>
      <c r="W191" s="202"/>
    </row>
    <row r="192" spans="1:23">
      <c r="S192" s="209"/>
      <c r="U192" s="202"/>
      <c r="W192" s="202"/>
    </row>
    <row r="193" spans="19:23">
      <c r="S193" s="209"/>
      <c r="U193" s="202"/>
      <c r="W193" s="202"/>
    </row>
    <row r="194" spans="19:23">
      <c r="S194" s="209"/>
      <c r="U194" s="202"/>
      <c r="W194" s="202"/>
    </row>
    <row r="195" spans="19:23">
      <c r="S195" s="209"/>
      <c r="U195" s="202"/>
      <c r="W195" s="202"/>
    </row>
    <row r="196" spans="19:23">
      <c r="S196" s="209"/>
      <c r="U196" s="202"/>
      <c r="W196" s="202"/>
    </row>
    <row r="197" spans="19:23">
      <c r="S197" s="209"/>
      <c r="U197" s="202"/>
      <c r="W197" s="202"/>
    </row>
    <row r="198" spans="19:23">
      <c r="S198" s="209"/>
      <c r="U198" s="202"/>
      <c r="W198" s="202"/>
    </row>
    <row r="199" spans="19:23">
      <c r="S199" s="209"/>
      <c r="U199" s="202"/>
      <c r="W199" s="202"/>
    </row>
    <row r="200" spans="19:23">
      <c r="S200" s="209"/>
      <c r="U200" s="202"/>
      <c r="W200" s="202"/>
    </row>
  </sheetData>
  <sheetProtection algorithmName="SHA-512" hashValue="EqMUE8UsPZrebaiN5AzBnYv+Pd3ra/qLmkus5cFWscc0u72fEblAQ2yuwp/b3UACkfWuQOWjWTrSbmyIwWBHdg==" saltValue="5YNuRCz14BVrfHpDxjMNPA==" spinCount="100000" sheet="1" objects="1" scenarios="1"/>
  <autoFilter ref="A1:W186" xr:uid="{00000000-0001-0000-0500-000000000000}"/>
  <conditionalFormatting sqref="C79:D80 C29:D29 C5:D15 C17:D26 C69:D77 C31:D32 C82:D87 C89:D89 C156:D159 C169:D170 C178:D181 C96:D103 C148:D153 C161:D167 C44:D67 C183:D1048576">
    <cfRule type="cellIs" dxfId="1124" priority="517" operator="equal">
      <formula>"+"</formula>
    </cfRule>
    <cfRule type="cellIs" dxfId="1123" priority="519" operator="equal">
      <formula>"x"</formula>
    </cfRule>
    <cfRule type="cellIs" dxfId="1122" priority="520" operator="equal">
      <formula>"z"</formula>
    </cfRule>
    <cfRule type="cellIs" dxfId="1121" priority="521" operator="equal">
      <formula>"masquer"</formula>
    </cfRule>
  </conditionalFormatting>
  <conditionalFormatting sqref="D81">
    <cfRule type="cellIs" dxfId="1120" priority="407" operator="equal">
      <formula>"+"</formula>
    </cfRule>
    <cfRule type="cellIs" dxfId="1119" priority="408" operator="equal">
      <formula>"x"</formula>
    </cfRule>
    <cfRule type="cellIs" dxfId="1118" priority="409" operator="equal">
      <formula>"z"</formula>
    </cfRule>
    <cfRule type="cellIs" dxfId="1117" priority="410" operator="equal">
      <formula>"masquer"</formula>
    </cfRule>
  </conditionalFormatting>
  <conditionalFormatting sqref="C81">
    <cfRule type="cellIs" dxfId="1116" priority="411" operator="equal">
      <formula>"+"</formula>
    </cfRule>
    <cfRule type="cellIs" dxfId="1115" priority="412" operator="equal">
      <formula>"x"</formula>
    </cfRule>
    <cfRule type="cellIs" dxfId="1114" priority="413" operator="equal">
      <formula>"z"</formula>
    </cfRule>
    <cfRule type="cellIs" dxfId="1113" priority="414" operator="equal">
      <formula>"masquer"</formula>
    </cfRule>
  </conditionalFormatting>
  <conditionalFormatting sqref="D78">
    <cfRule type="cellIs" dxfId="1112" priority="362" operator="equal">
      <formula>"+"</formula>
    </cfRule>
    <cfRule type="cellIs" dxfId="1111" priority="363" operator="equal">
      <formula>"x"</formula>
    </cfRule>
    <cfRule type="cellIs" dxfId="1110" priority="364" operator="equal">
      <formula>"z"</formula>
    </cfRule>
    <cfRule type="cellIs" dxfId="1109" priority="365" operator="equal">
      <formula>"masquer"</formula>
    </cfRule>
  </conditionalFormatting>
  <conditionalFormatting sqref="C78">
    <cfRule type="cellIs" dxfId="1108" priority="366" operator="equal">
      <formula>"+"</formula>
    </cfRule>
    <cfRule type="cellIs" dxfId="1107" priority="367" operator="equal">
      <formula>"x"</formula>
    </cfRule>
    <cfRule type="cellIs" dxfId="1106" priority="368" operator="equal">
      <formula>"z"</formula>
    </cfRule>
    <cfRule type="cellIs" dxfId="1105" priority="369" operator="equal">
      <formula>"masquer"</formula>
    </cfRule>
  </conditionalFormatting>
  <conditionalFormatting sqref="D68">
    <cfRule type="cellIs" dxfId="1104" priority="352" operator="equal">
      <formula>"+"</formula>
    </cfRule>
    <cfRule type="cellIs" dxfId="1103" priority="353" operator="equal">
      <formula>"x"</formula>
    </cfRule>
    <cfRule type="cellIs" dxfId="1102" priority="354" operator="equal">
      <formula>"z"</formula>
    </cfRule>
    <cfRule type="cellIs" dxfId="1101" priority="355" operator="equal">
      <formula>"masquer"</formula>
    </cfRule>
  </conditionalFormatting>
  <conditionalFormatting sqref="C68">
    <cfRule type="cellIs" dxfId="1100" priority="356" operator="equal">
      <formula>"+"</formula>
    </cfRule>
    <cfRule type="cellIs" dxfId="1099" priority="357" operator="equal">
      <formula>"x"</formula>
    </cfRule>
    <cfRule type="cellIs" dxfId="1098" priority="358" operator="equal">
      <formula>"z"</formula>
    </cfRule>
    <cfRule type="cellIs" dxfId="1097" priority="359" operator="equal">
      <formula>"masquer"</formula>
    </cfRule>
  </conditionalFormatting>
  <conditionalFormatting sqref="C91:D103">
    <cfRule type="cellIs" dxfId="1096" priority="289" operator="equal">
      <formula>"+"</formula>
    </cfRule>
    <cfRule type="cellIs" dxfId="1095" priority="290" operator="equal">
      <formula>"x"</formula>
    </cfRule>
    <cfRule type="cellIs" dxfId="1094" priority="291" operator="equal">
      <formula>"z"</formula>
    </cfRule>
    <cfRule type="cellIs" dxfId="1093" priority="292" operator="equal">
      <formula>"masquer"</formula>
    </cfRule>
  </conditionalFormatting>
  <conditionalFormatting sqref="C27:D28">
    <cfRule type="cellIs" dxfId="1092" priority="284" operator="equal">
      <formula>"+"</formula>
    </cfRule>
    <cfRule type="cellIs" dxfId="1091" priority="285" operator="equal">
      <formula>"x"</formula>
    </cfRule>
    <cfRule type="cellIs" dxfId="1090" priority="286" operator="equal">
      <formula>"z"</formula>
    </cfRule>
    <cfRule type="cellIs" dxfId="1089" priority="287" operator="equal">
      <formula>"masquer"</formula>
    </cfRule>
  </conditionalFormatting>
  <conditionalFormatting sqref="C3:D4">
    <cfRule type="cellIs" dxfId="1088" priority="280" operator="equal">
      <formula>"+"</formula>
    </cfRule>
    <cfRule type="cellIs" dxfId="1087" priority="281" operator="equal">
      <formula>"x"</formula>
    </cfRule>
    <cfRule type="cellIs" dxfId="1086" priority="282" operator="equal">
      <formula>"z"</formula>
    </cfRule>
    <cfRule type="cellIs" dxfId="1085" priority="283" operator="equal">
      <formula>"masquer"</formula>
    </cfRule>
  </conditionalFormatting>
  <conditionalFormatting sqref="C16">
    <cfRule type="cellIs" dxfId="1084" priority="276" operator="equal">
      <formula>"+"</formula>
    </cfRule>
    <cfRule type="cellIs" dxfId="1083" priority="277" operator="equal">
      <formula>"x"</formula>
    </cfRule>
    <cfRule type="cellIs" dxfId="1082" priority="278" operator="equal">
      <formula>"z"</formula>
    </cfRule>
    <cfRule type="cellIs" dxfId="1081" priority="279" operator="equal">
      <formula>"masquer"</formula>
    </cfRule>
  </conditionalFormatting>
  <conditionalFormatting sqref="D16">
    <cfRule type="cellIs" dxfId="1080" priority="272" operator="equal">
      <formula>"+"</formula>
    </cfRule>
    <cfRule type="cellIs" dxfId="1079" priority="273" operator="equal">
      <formula>"x"</formula>
    </cfRule>
    <cfRule type="cellIs" dxfId="1078" priority="274" operator="equal">
      <formula>"z"</formula>
    </cfRule>
    <cfRule type="cellIs" dxfId="1077" priority="275" operator="equal">
      <formula>"masquer"</formula>
    </cfRule>
  </conditionalFormatting>
  <conditionalFormatting sqref="C30">
    <cfRule type="cellIs" dxfId="1076" priority="252" operator="equal">
      <formula>"+"</formula>
    </cfRule>
    <cfRule type="cellIs" dxfId="1075" priority="253" operator="equal">
      <formula>"x"</formula>
    </cfRule>
    <cfRule type="cellIs" dxfId="1074" priority="254" operator="equal">
      <formula>"z"</formula>
    </cfRule>
    <cfRule type="cellIs" dxfId="1073" priority="255" operator="equal">
      <formula>"masquer"</formula>
    </cfRule>
  </conditionalFormatting>
  <conditionalFormatting sqref="D30">
    <cfRule type="cellIs" dxfId="1072" priority="244" operator="equal">
      <formula>"+"</formula>
    </cfRule>
    <cfRule type="cellIs" dxfId="1071" priority="245" operator="equal">
      <formula>"x"</formula>
    </cfRule>
    <cfRule type="cellIs" dxfId="1070" priority="246" operator="equal">
      <formula>"z"</formula>
    </cfRule>
    <cfRule type="cellIs" dxfId="1069" priority="247" operator="equal">
      <formula>"masquer"</formula>
    </cfRule>
  </conditionalFormatting>
  <conditionalFormatting sqref="C2:D2">
    <cfRule type="cellIs" dxfId="1068" priority="241" operator="equal">
      <formula>"x"</formula>
    </cfRule>
    <cfRule type="cellIs" dxfId="1067" priority="242" operator="equal">
      <formula>"z"</formula>
    </cfRule>
    <cfRule type="cellIs" dxfId="1066" priority="243" operator="equal">
      <formula>"masquer"</formula>
    </cfRule>
  </conditionalFormatting>
  <conditionalFormatting sqref="C34:C43">
    <cfRule type="cellIs" dxfId="1065" priority="205" operator="equal">
      <formula>"+"</formula>
    </cfRule>
    <cfRule type="cellIs" dxfId="1064" priority="206" operator="equal">
      <formula>"x"</formula>
    </cfRule>
    <cfRule type="cellIs" dxfId="1063" priority="207" operator="equal">
      <formula>"z"</formula>
    </cfRule>
    <cfRule type="cellIs" dxfId="1062" priority="208" operator="equal">
      <formula>"masquer"</formula>
    </cfRule>
  </conditionalFormatting>
  <conditionalFormatting sqref="D34:D43">
    <cfRule type="cellIs" dxfId="1061" priority="201" operator="equal">
      <formula>"+"</formula>
    </cfRule>
    <cfRule type="cellIs" dxfId="1060" priority="202" operator="equal">
      <formula>"x"</formula>
    </cfRule>
    <cfRule type="cellIs" dxfId="1059" priority="203" operator="equal">
      <formula>"z"</formula>
    </cfRule>
    <cfRule type="cellIs" dxfId="1058" priority="204" operator="equal">
      <formula>"masquer"</formula>
    </cfRule>
  </conditionalFormatting>
  <conditionalFormatting sqref="C88">
    <cfRule type="cellIs" dxfId="1057" priority="197" operator="equal">
      <formula>"+"</formula>
    </cfRule>
    <cfRule type="cellIs" dxfId="1056" priority="198" operator="equal">
      <formula>"x"</formula>
    </cfRule>
    <cfRule type="cellIs" dxfId="1055" priority="199" operator="equal">
      <formula>"z"</formula>
    </cfRule>
    <cfRule type="cellIs" dxfId="1054" priority="200" operator="equal">
      <formula>"masquer"</formula>
    </cfRule>
  </conditionalFormatting>
  <conditionalFormatting sqref="D88">
    <cfRule type="cellIs" dxfId="1053" priority="193" operator="equal">
      <formula>"+"</formula>
    </cfRule>
    <cfRule type="cellIs" dxfId="1052" priority="194" operator="equal">
      <formula>"x"</formula>
    </cfRule>
    <cfRule type="cellIs" dxfId="1051" priority="195" operator="equal">
      <formula>"z"</formula>
    </cfRule>
    <cfRule type="cellIs" dxfId="1050" priority="196" operator="equal">
      <formula>"masquer"</formula>
    </cfRule>
  </conditionalFormatting>
  <conditionalFormatting sqref="C90">
    <cfRule type="cellIs" dxfId="1049" priority="189" operator="equal">
      <formula>"+"</formula>
    </cfRule>
    <cfRule type="cellIs" dxfId="1048" priority="190" operator="equal">
      <formula>"x"</formula>
    </cfRule>
    <cfRule type="cellIs" dxfId="1047" priority="191" operator="equal">
      <formula>"z"</formula>
    </cfRule>
    <cfRule type="cellIs" dxfId="1046" priority="192" operator="equal">
      <formula>"masquer"</formula>
    </cfRule>
  </conditionalFormatting>
  <conditionalFormatting sqref="D90">
    <cfRule type="cellIs" dxfId="1045" priority="185" operator="equal">
      <formula>"+"</formula>
    </cfRule>
    <cfRule type="cellIs" dxfId="1044" priority="186" operator="equal">
      <formula>"x"</formula>
    </cfRule>
    <cfRule type="cellIs" dxfId="1043" priority="187" operator="equal">
      <formula>"z"</formula>
    </cfRule>
    <cfRule type="cellIs" dxfId="1042" priority="188" operator="equal">
      <formula>"masquer"</formula>
    </cfRule>
  </conditionalFormatting>
  <conditionalFormatting sqref="C106:C110 C112">
    <cfRule type="cellIs" dxfId="1041" priority="181" operator="equal">
      <formula>"+"</formula>
    </cfRule>
    <cfRule type="cellIs" dxfId="1040" priority="182" operator="equal">
      <formula>"x"</formula>
    </cfRule>
    <cfRule type="cellIs" dxfId="1039" priority="183" operator="equal">
      <formula>"z"</formula>
    </cfRule>
    <cfRule type="cellIs" dxfId="1038" priority="184" operator="equal">
      <formula>"masquer"</formula>
    </cfRule>
  </conditionalFormatting>
  <conditionalFormatting sqref="D106:D110 D112">
    <cfRule type="cellIs" dxfId="1037" priority="177" operator="equal">
      <formula>"+"</formula>
    </cfRule>
    <cfRule type="cellIs" dxfId="1036" priority="178" operator="equal">
      <formula>"x"</formula>
    </cfRule>
    <cfRule type="cellIs" dxfId="1035" priority="179" operator="equal">
      <formula>"z"</formula>
    </cfRule>
    <cfRule type="cellIs" dxfId="1034" priority="180" operator="equal">
      <formula>"masquer"</formula>
    </cfRule>
  </conditionalFormatting>
  <conditionalFormatting sqref="C123:D124 C127:D131">
    <cfRule type="cellIs" dxfId="1033" priority="165" operator="equal">
      <formula>"+"</formula>
    </cfRule>
    <cfRule type="cellIs" dxfId="1032" priority="166" operator="equal">
      <formula>"x"</formula>
    </cfRule>
    <cfRule type="cellIs" dxfId="1031" priority="167" operator="equal">
      <formula>"z"</formula>
    </cfRule>
    <cfRule type="cellIs" dxfId="1030" priority="168" operator="equal">
      <formula>"masquer"</formula>
    </cfRule>
  </conditionalFormatting>
  <conditionalFormatting sqref="C122">
    <cfRule type="cellIs" dxfId="1029" priority="161" operator="equal">
      <formula>"+"</formula>
    </cfRule>
    <cfRule type="cellIs" dxfId="1028" priority="162" operator="equal">
      <formula>"x"</formula>
    </cfRule>
    <cfRule type="cellIs" dxfId="1027" priority="163" operator="equal">
      <formula>"z"</formula>
    </cfRule>
    <cfRule type="cellIs" dxfId="1026" priority="164" operator="equal">
      <formula>"masquer"</formula>
    </cfRule>
  </conditionalFormatting>
  <conditionalFormatting sqref="D122">
    <cfRule type="cellIs" dxfId="1025" priority="157" operator="equal">
      <formula>"+"</formula>
    </cfRule>
    <cfRule type="cellIs" dxfId="1024" priority="158" operator="equal">
      <formula>"x"</formula>
    </cfRule>
    <cfRule type="cellIs" dxfId="1023" priority="159" operator="equal">
      <formula>"z"</formula>
    </cfRule>
    <cfRule type="cellIs" dxfId="1022" priority="160" operator="equal">
      <formula>"masquer"</formula>
    </cfRule>
  </conditionalFormatting>
  <conditionalFormatting sqref="C105">
    <cfRule type="cellIs" dxfId="1021" priority="153" operator="equal">
      <formula>"+"</formula>
    </cfRule>
    <cfRule type="cellIs" dxfId="1020" priority="154" operator="equal">
      <formula>"x"</formula>
    </cfRule>
    <cfRule type="cellIs" dxfId="1019" priority="155" operator="equal">
      <formula>"z"</formula>
    </cfRule>
    <cfRule type="cellIs" dxfId="1018" priority="156" operator="equal">
      <formula>"masquer"</formula>
    </cfRule>
  </conditionalFormatting>
  <conditionalFormatting sqref="D113">
    <cfRule type="cellIs" dxfId="1017" priority="149" operator="equal">
      <formula>"+"</formula>
    </cfRule>
    <cfRule type="cellIs" dxfId="1016" priority="150" operator="equal">
      <formula>"x"</formula>
    </cfRule>
    <cfRule type="cellIs" dxfId="1015" priority="151" operator="equal">
      <formula>"z"</formula>
    </cfRule>
    <cfRule type="cellIs" dxfId="1014" priority="152" operator="equal">
      <formula>"masquer"</formula>
    </cfRule>
  </conditionalFormatting>
  <conditionalFormatting sqref="C114:D114">
    <cfRule type="cellIs" dxfId="1013" priority="145" operator="equal">
      <formula>"+"</formula>
    </cfRule>
    <cfRule type="cellIs" dxfId="1012" priority="146" operator="equal">
      <formula>"x"</formula>
    </cfRule>
    <cfRule type="cellIs" dxfId="1011" priority="147" operator="equal">
      <formula>"z"</formula>
    </cfRule>
    <cfRule type="cellIs" dxfId="1010" priority="148" operator="equal">
      <formula>"masquer"</formula>
    </cfRule>
  </conditionalFormatting>
  <conditionalFormatting sqref="C115:D115">
    <cfRule type="cellIs" dxfId="1009" priority="141" operator="equal">
      <formula>"+"</formula>
    </cfRule>
    <cfRule type="cellIs" dxfId="1008" priority="142" operator="equal">
      <formula>"x"</formula>
    </cfRule>
    <cfRule type="cellIs" dxfId="1007" priority="143" operator="equal">
      <formula>"z"</formula>
    </cfRule>
    <cfRule type="cellIs" dxfId="1006" priority="144" operator="equal">
      <formula>"masquer"</formula>
    </cfRule>
  </conditionalFormatting>
  <conditionalFormatting sqref="C116:D116">
    <cfRule type="cellIs" dxfId="1005" priority="137" operator="equal">
      <formula>"+"</formula>
    </cfRule>
    <cfRule type="cellIs" dxfId="1004" priority="138" operator="equal">
      <formula>"x"</formula>
    </cfRule>
    <cfRule type="cellIs" dxfId="1003" priority="139" operator="equal">
      <formula>"z"</formula>
    </cfRule>
    <cfRule type="cellIs" dxfId="1002" priority="140" operator="equal">
      <formula>"masquer"</formula>
    </cfRule>
  </conditionalFormatting>
  <conditionalFormatting sqref="C117:D117">
    <cfRule type="cellIs" dxfId="1001" priority="133" operator="equal">
      <formula>"+"</formula>
    </cfRule>
    <cfRule type="cellIs" dxfId="1000" priority="134" operator="equal">
      <formula>"x"</formula>
    </cfRule>
    <cfRule type="cellIs" dxfId="999" priority="135" operator="equal">
      <formula>"z"</formula>
    </cfRule>
    <cfRule type="cellIs" dxfId="998" priority="136" operator="equal">
      <formula>"masquer"</formula>
    </cfRule>
  </conditionalFormatting>
  <conditionalFormatting sqref="C118:D118">
    <cfRule type="cellIs" dxfId="997" priority="129" operator="equal">
      <formula>"+"</formula>
    </cfRule>
    <cfRule type="cellIs" dxfId="996" priority="130" operator="equal">
      <formula>"x"</formula>
    </cfRule>
    <cfRule type="cellIs" dxfId="995" priority="131" operator="equal">
      <formula>"z"</formula>
    </cfRule>
    <cfRule type="cellIs" dxfId="994" priority="132" operator="equal">
      <formula>"masquer"</formula>
    </cfRule>
  </conditionalFormatting>
  <conditionalFormatting sqref="C119:C121">
    <cfRule type="cellIs" dxfId="993" priority="125" operator="equal">
      <formula>"+"</formula>
    </cfRule>
    <cfRule type="cellIs" dxfId="992" priority="126" operator="equal">
      <formula>"x"</formula>
    </cfRule>
    <cfRule type="cellIs" dxfId="991" priority="127" operator="equal">
      <formula>"z"</formula>
    </cfRule>
    <cfRule type="cellIs" dxfId="990" priority="128" operator="equal">
      <formula>"masquer"</formula>
    </cfRule>
  </conditionalFormatting>
  <conditionalFormatting sqref="D119">
    <cfRule type="cellIs" dxfId="989" priority="121" operator="equal">
      <formula>"+"</formula>
    </cfRule>
    <cfRule type="cellIs" dxfId="988" priority="122" operator="equal">
      <formula>"x"</formula>
    </cfRule>
    <cfRule type="cellIs" dxfId="987" priority="123" operator="equal">
      <formula>"z"</formula>
    </cfRule>
    <cfRule type="cellIs" dxfId="986" priority="124" operator="equal">
      <formula>"masquer"</formula>
    </cfRule>
  </conditionalFormatting>
  <conditionalFormatting sqref="C113">
    <cfRule type="cellIs" dxfId="985" priority="113" operator="equal">
      <formula>"+"</formula>
    </cfRule>
    <cfRule type="cellIs" dxfId="984" priority="114" operator="equal">
      <formula>"x"</formula>
    </cfRule>
    <cfRule type="cellIs" dxfId="983" priority="115" operator="equal">
      <formula>"z"</formula>
    </cfRule>
    <cfRule type="cellIs" dxfId="982" priority="116" operator="equal">
      <formula>"masquer"</formula>
    </cfRule>
  </conditionalFormatting>
  <conditionalFormatting sqref="D105">
    <cfRule type="cellIs" dxfId="981" priority="101" operator="equal">
      <formula>"+"</formula>
    </cfRule>
    <cfRule type="cellIs" dxfId="980" priority="102" operator="equal">
      <formula>"x"</formula>
    </cfRule>
    <cfRule type="cellIs" dxfId="979" priority="103" operator="equal">
      <formula>"z"</formula>
    </cfRule>
    <cfRule type="cellIs" dxfId="978" priority="104" operator="equal">
      <formula>"masquer"</formula>
    </cfRule>
  </conditionalFormatting>
  <conditionalFormatting sqref="C111">
    <cfRule type="cellIs" dxfId="977" priority="97" operator="equal">
      <formula>"+"</formula>
    </cfRule>
    <cfRule type="cellIs" dxfId="976" priority="98" operator="equal">
      <formula>"x"</formula>
    </cfRule>
    <cfRule type="cellIs" dxfId="975" priority="99" operator="equal">
      <formula>"z"</formula>
    </cfRule>
    <cfRule type="cellIs" dxfId="974" priority="100" operator="equal">
      <formula>"masquer"</formula>
    </cfRule>
  </conditionalFormatting>
  <conditionalFormatting sqref="D111">
    <cfRule type="cellIs" dxfId="973" priority="93" operator="equal">
      <formula>"+"</formula>
    </cfRule>
    <cfRule type="cellIs" dxfId="972" priority="94" operator="equal">
      <formula>"x"</formula>
    </cfRule>
    <cfRule type="cellIs" dxfId="971" priority="95" operator="equal">
      <formula>"z"</formula>
    </cfRule>
    <cfRule type="cellIs" dxfId="970" priority="96" operator="equal">
      <formula>"masquer"</formula>
    </cfRule>
  </conditionalFormatting>
  <conditionalFormatting sqref="C104:D104">
    <cfRule type="cellIs" dxfId="969" priority="89" operator="equal">
      <formula>"+"</formula>
    </cfRule>
    <cfRule type="cellIs" dxfId="968" priority="90" operator="equal">
      <formula>"x"</formula>
    </cfRule>
    <cfRule type="cellIs" dxfId="967" priority="91" operator="equal">
      <formula>"z"</formula>
    </cfRule>
    <cfRule type="cellIs" dxfId="966" priority="92" operator="equal">
      <formula>"masquer"</formula>
    </cfRule>
  </conditionalFormatting>
  <conditionalFormatting sqref="C33:D33">
    <cfRule type="cellIs" dxfId="965" priority="85" operator="equal">
      <formula>"+"</formula>
    </cfRule>
    <cfRule type="cellIs" dxfId="964" priority="86" operator="equal">
      <formula>"x"</formula>
    </cfRule>
    <cfRule type="cellIs" dxfId="963" priority="87" operator="equal">
      <formula>"z"</formula>
    </cfRule>
    <cfRule type="cellIs" dxfId="962" priority="88" operator="equal">
      <formula>"masquer"</formula>
    </cfRule>
  </conditionalFormatting>
  <conditionalFormatting sqref="D120">
    <cfRule type="cellIs" dxfId="961" priority="77" operator="equal">
      <formula>"+"</formula>
    </cfRule>
    <cfRule type="cellIs" dxfId="960" priority="78" operator="equal">
      <formula>"x"</formula>
    </cfRule>
    <cfRule type="cellIs" dxfId="959" priority="79" operator="equal">
      <formula>"z"</formula>
    </cfRule>
    <cfRule type="cellIs" dxfId="958" priority="80" operator="equal">
      <formula>"masquer"</formula>
    </cfRule>
  </conditionalFormatting>
  <conditionalFormatting sqref="D121">
    <cfRule type="cellIs" dxfId="957" priority="73" operator="equal">
      <formula>"+"</formula>
    </cfRule>
    <cfRule type="cellIs" dxfId="956" priority="74" operator="equal">
      <formula>"x"</formula>
    </cfRule>
    <cfRule type="cellIs" dxfId="955" priority="75" operator="equal">
      <formula>"z"</formula>
    </cfRule>
    <cfRule type="cellIs" dxfId="954" priority="76" operator="equal">
      <formula>"masquer"</formula>
    </cfRule>
  </conditionalFormatting>
  <conditionalFormatting sqref="C164:D167">
    <cfRule type="cellIs" dxfId="953" priority="69" operator="equal">
      <formula>"+"</formula>
    </cfRule>
    <cfRule type="cellIs" dxfId="952" priority="70" operator="equal">
      <formula>"x"</formula>
    </cfRule>
    <cfRule type="cellIs" dxfId="951" priority="71" operator="equal">
      <formula>"z"</formula>
    </cfRule>
    <cfRule type="cellIs" dxfId="950" priority="72" operator="equal">
      <formula>"masquer"</formula>
    </cfRule>
  </conditionalFormatting>
  <conditionalFormatting sqref="C154:D154">
    <cfRule type="cellIs" dxfId="949" priority="61" operator="equal">
      <formula>"+"</formula>
    </cfRule>
    <cfRule type="cellIs" dxfId="948" priority="62" operator="equal">
      <formula>"x"</formula>
    </cfRule>
    <cfRule type="cellIs" dxfId="947" priority="63" operator="equal">
      <formula>"z"</formula>
    </cfRule>
    <cfRule type="cellIs" dxfId="946" priority="64" operator="equal">
      <formula>"masquer"</formula>
    </cfRule>
  </conditionalFormatting>
  <conditionalFormatting sqref="C160:D160">
    <cfRule type="cellIs" dxfId="945" priority="57" operator="equal">
      <formula>"+"</formula>
    </cfRule>
    <cfRule type="cellIs" dxfId="944" priority="58" operator="equal">
      <formula>"x"</formula>
    </cfRule>
    <cfRule type="cellIs" dxfId="943" priority="59" operator="equal">
      <formula>"z"</formula>
    </cfRule>
    <cfRule type="cellIs" dxfId="942" priority="60" operator="equal">
      <formula>"masquer"</formula>
    </cfRule>
  </conditionalFormatting>
  <conditionalFormatting sqref="C132:D147">
    <cfRule type="cellIs" dxfId="941" priority="49" operator="equal">
      <formula>"+"</formula>
    </cfRule>
    <cfRule type="cellIs" dxfId="940" priority="50" operator="equal">
      <formula>"x"</formula>
    </cfRule>
    <cfRule type="cellIs" dxfId="939" priority="51" operator="equal">
      <formula>"z"</formula>
    </cfRule>
    <cfRule type="cellIs" dxfId="938" priority="52" operator="equal">
      <formula>"masquer"</formula>
    </cfRule>
  </conditionalFormatting>
  <conditionalFormatting sqref="C168:D168">
    <cfRule type="cellIs" dxfId="937" priority="37" operator="equal">
      <formula>"+"</formula>
    </cfRule>
    <cfRule type="cellIs" dxfId="936" priority="38" operator="equal">
      <formula>"x"</formula>
    </cfRule>
    <cfRule type="cellIs" dxfId="935" priority="39" operator="equal">
      <formula>"z"</formula>
    </cfRule>
    <cfRule type="cellIs" dxfId="934" priority="40" operator="equal">
      <formula>"masquer"</formula>
    </cfRule>
  </conditionalFormatting>
  <conditionalFormatting sqref="C173:D176">
    <cfRule type="cellIs" dxfId="933" priority="29" operator="equal">
      <formula>"+"</formula>
    </cfRule>
    <cfRule type="cellIs" dxfId="932" priority="30" operator="equal">
      <formula>"x"</formula>
    </cfRule>
    <cfRule type="cellIs" dxfId="931" priority="31" operator="equal">
      <formula>"z"</formula>
    </cfRule>
    <cfRule type="cellIs" dxfId="930" priority="32" operator="equal">
      <formula>"masquer"</formula>
    </cfRule>
  </conditionalFormatting>
  <conditionalFormatting sqref="C172:D172">
    <cfRule type="cellIs" dxfId="929" priority="25" operator="equal">
      <formula>"+"</formula>
    </cfRule>
    <cfRule type="cellIs" dxfId="928" priority="26" operator="equal">
      <formula>"x"</formula>
    </cfRule>
    <cfRule type="cellIs" dxfId="927" priority="27" operator="equal">
      <formula>"z"</formula>
    </cfRule>
    <cfRule type="cellIs" dxfId="926" priority="28" operator="equal">
      <formula>"masquer"</formula>
    </cfRule>
  </conditionalFormatting>
  <conditionalFormatting sqref="C171:D171">
    <cfRule type="cellIs" dxfId="925" priority="21" operator="equal">
      <formula>"+"</formula>
    </cfRule>
    <cfRule type="cellIs" dxfId="924" priority="22" operator="equal">
      <formula>"x"</formula>
    </cfRule>
    <cfRule type="cellIs" dxfId="923" priority="23" operator="equal">
      <formula>"z"</formula>
    </cfRule>
    <cfRule type="cellIs" dxfId="922" priority="24" operator="equal">
      <formula>"masquer"</formula>
    </cfRule>
  </conditionalFormatting>
  <conditionalFormatting sqref="C126:D126">
    <cfRule type="cellIs" dxfId="921" priority="17" operator="equal">
      <formula>"+"</formula>
    </cfRule>
    <cfRule type="cellIs" dxfId="920" priority="18" operator="equal">
      <formula>"x"</formula>
    </cfRule>
    <cfRule type="cellIs" dxfId="919" priority="19" operator="equal">
      <formula>"z"</formula>
    </cfRule>
    <cfRule type="cellIs" dxfId="918" priority="20" operator="equal">
      <formula>"masquer"</formula>
    </cfRule>
  </conditionalFormatting>
  <conditionalFormatting sqref="C125:D125">
    <cfRule type="cellIs" dxfId="917" priority="13" operator="equal">
      <formula>"+"</formula>
    </cfRule>
    <cfRule type="cellIs" dxfId="916" priority="14" operator="equal">
      <formula>"x"</formula>
    </cfRule>
    <cfRule type="cellIs" dxfId="915" priority="15" operator="equal">
      <formula>"z"</formula>
    </cfRule>
    <cfRule type="cellIs" dxfId="914" priority="16" operator="equal">
      <formula>"masquer"</formula>
    </cfRule>
  </conditionalFormatting>
  <conditionalFormatting sqref="C155:D155">
    <cfRule type="cellIs" dxfId="913" priority="9" operator="equal">
      <formula>"+"</formula>
    </cfRule>
    <cfRule type="cellIs" dxfId="912" priority="10" operator="equal">
      <formula>"x"</formula>
    </cfRule>
    <cfRule type="cellIs" dxfId="911" priority="11" operator="equal">
      <formula>"z"</formula>
    </cfRule>
    <cfRule type="cellIs" dxfId="910" priority="12" operator="equal">
      <formula>"masquer"</formula>
    </cfRule>
  </conditionalFormatting>
  <conditionalFormatting sqref="C177:D177">
    <cfRule type="cellIs" dxfId="909" priority="5" operator="equal">
      <formula>"+"</formula>
    </cfRule>
    <cfRule type="cellIs" dxfId="908" priority="6" operator="equal">
      <formula>"x"</formula>
    </cfRule>
    <cfRule type="cellIs" dxfId="907" priority="7" operator="equal">
      <formula>"z"</formula>
    </cfRule>
    <cfRule type="cellIs" dxfId="906" priority="8" operator="equal">
      <formula>"masquer"</formula>
    </cfRule>
  </conditionalFormatting>
  <conditionalFormatting sqref="C182:D182">
    <cfRule type="cellIs" dxfId="905" priority="1" operator="equal">
      <formula>"+"</formula>
    </cfRule>
    <cfRule type="cellIs" dxfId="904" priority="2" operator="equal">
      <formula>"x"</formula>
    </cfRule>
    <cfRule type="cellIs" dxfId="903" priority="3" operator="equal">
      <formula>"z"</formula>
    </cfRule>
    <cfRule type="cellIs" dxfId="902" priority="4" operator="equal">
      <formula>"masquer"</formula>
    </cfRule>
  </conditionalFormatting>
  <dataValidations count="1">
    <dataValidation type="list" allowBlank="1" showInputMessage="1" showErrorMessage="1" sqref="A3:A177 A182" xr:uid="{00000000-0002-0000-0500-000000000000}">
      <formula1>ABREVIATION</formula1>
    </dataValidation>
  </dataValidations>
  <pageMargins left="0.11811023622047245" right="0.11811023622047245" top="0.59055118110236227" bottom="0.19685039370078741" header="0.19685039370078741" footer="0.31496062992125984"/>
  <pageSetup paperSize="9" scale="35" fitToHeight="0" orientation="portrait" horizontalDpi="4294967293" r:id="rId1"/>
  <headerFooter>
    <oddHeader>&amp;R&amp;8Page &amp;P/&amp;N</oddHeader>
  </headerFooter>
  <rowBreaks count="1" manualBreakCount="1">
    <brk id="56" min="1" max="18" man="1"/>
  </rowBreaks>
  <ignoredErrors>
    <ignoredError sqref="D11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0" filterMode="1">
    <tabColor theme="7" tint="-0.249977111117893"/>
    <pageSetUpPr fitToPage="1"/>
  </sheetPr>
  <dimension ref="A1:W52"/>
  <sheetViews>
    <sheetView showGridLines="0" zoomScaleNormal="100" zoomScaleSheetLayoutView="100" workbookViewId="0">
      <pane ySplit="2" topLeftCell="A12" activePane="bottomLeft" state="frozen"/>
      <selection activeCell="O22" sqref="O22"/>
      <selection pane="bottomLeft" activeCell="E29" sqref="E29"/>
    </sheetView>
  </sheetViews>
  <sheetFormatPr baseColWidth="10" defaultColWidth="11.42578125" defaultRowHeight="12.75"/>
  <cols>
    <col min="1" max="1" width="7.7109375" style="27" hidden="1" customWidth="1"/>
    <col min="2" max="2" width="3.140625" style="14" hidden="1" customWidth="1"/>
    <col min="3" max="4" width="13.7109375" style="85" hidden="1" customWidth="1"/>
    <col min="5" max="5" width="70.28515625" style="25" customWidth="1"/>
    <col min="6" max="6" width="69.140625" style="25" hidden="1" customWidth="1"/>
    <col min="7" max="7" width="32.140625" style="4" hidden="1" customWidth="1"/>
    <col min="8" max="8" width="5" style="4" hidden="1" customWidth="1"/>
    <col min="9" max="9" width="43.7109375" style="4" hidden="1" customWidth="1"/>
    <col min="10" max="10" width="12.7109375" style="4" hidden="1" customWidth="1"/>
    <col min="11" max="11" width="11.85546875" style="10" bestFit="1" customWidth="1"/>
    <col min="12" max="12" width="11.85546875" style="8" bestFit="1" customWidth="1"/>
    <col min="13" max="13" width="9.5703125" style="10" bestFit="1" customWidth="1"/>
    <col min="14" max="14" width="9.5703125" style="8" bestFit="1" customWidth="1"/>
    <col min="15" max="15" width="11.85546875" style="10" bestFit="1" customWidth="1"/>
    <col min="16" max="16" width="11.85546875" style="8" bestFit="1" customWidth="1"/>
    <col min="17" max="17" width="9.5703125" style="10" bestFit="1" customWidth="1"/>
    <col min="18" max="18" width="9.5703125" style="8" bestFit="1" customWidth="1"/>
    <col min="19" max="19" width="9.5703125" style="20" bestFit="1" customWidth="1"/>
    <col min="20" max="20" width="9.5703125" style="8" bestFit="1" customWidth="1"/>
    <col min="21" max="21" width="9.5703125" style="4" bestFit="1" customWidth="1"/>
    <col min="22" max="22" width="9.5703125" style="8" bestFit="1" customWidth="1"/>
    <col min="23" max="16384" width="11.42578125" style="4"/>
  </cols>
  <sheetData>
    <row r="1" spans="1:23" s="440" customFormat="1" ht="25.5">
      <c r="A1" s="27"/>
      <c r="B1" s="14"/>
      <c r="C1" s="200"/>
      <c r="D1" s="201"/>
      <c r="E1" s="167" t="s">
        <v>3972</v>
      </c>
      <c r="F1" s="167" t="s">
        <v>3971</v>
      </c>
      <c r="G1" s="235" t="s">
        <v>0</v>
      </c>
      <c r="H1" s="235"/>
      <c r="I1" s="235"/>
      <c r="J1" s="235"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row>
    <row r="2" spans="1:23" ht="33.75">
      <c r="A2" s="86" t="s">
        <v>3276</v>
      </c>
      <c r="B2" s="87" t="s">
        <v>249</v>
      </c>
      <c r="C2" s="164" t="s">
        <v>697</v>
      </c>
      <c r="D2" s="164" t="s">
        <v>696</v>
      </c>
      <c r="E2" s="168" t="s">
        <v>4153</v>
      </c>
      <c r="F2" s="168" t="s">
        <v>4147</v>
      </c>
      <c r="G2" s="39" t="s">
        <v>415</v>
      </c>
      <c r="H2" s="39" t="s">
        <v>416</v>
      </c>
      <c r="I2" s="39" t="s">
        <v>417</v>
      </c>
      <c r="J2" s="39"/>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23">
      <c r="A3" s="19" t="s">
        <v>1507</v>
      </c>
      <c r="B3" s="13" t="str">
        <f>IF(ISERROR(VLOOKUP(A3,TABLES!$A$2:$B$10,2,0)),"",VLOOKUP(A3,TABLES!$A$2:$B$10,2,0))</f>
        <v>▐</v>
      </c>
      <c r="C3" s="206" t="str">
        <f>IF(OR(C4="x",C15="x",C22="x",C23="x"),"z","")</f>
        <v/>
      </c>
      <c r="D3" s="206" t="str">
        <f>IF(OR(D4="x",D15="x",D22="x",D23="x"),"z","")</f>
        <v/>
      </c>
      <c r="E3" s="173" t="s">
        <v>3167</v>
      </c>
      <c r="F3" s="174" t="s">
        <v>2987</v>
      </c>
      <c r="G3" s="174"/>
      <c r="H3" s="174"/>
      <c r="I3" s="174" t="str">
        <f>IF(G3&lt;&gt;"",IF(H3&lt;&gt;"",G3&amp;" ; "&amp;IFERROR(IF(SEARCH(" ; ",G3)&gt;0,SUBSTITUTE(G3," ; ","_N ; ")&amp;"_N"),IFERROR(IF(SEARCH(" ;",G3)&gt;0,SUBSTITUTE(G3," ;","_N  ; ")&amp;"_N"),IFERROR(IF(SEARCH(";",G3)&gt;0,SUBSTITUTE(G3,";","_N  ; ")&amp;"_N"),G3&amp;"_N"))),G3),"")</f>
        <v/>
      </c>
      <c r="J3" s="213"/>
      <c r="K3" s="207" t="s">
        <v>222</v>
      </c>
      <c r="L3" s="214" t="s">
        <v>222</v>
      </c>
      <c r="M3" s="207" t="s">
        <v>222</v>
      </c>
      <c r="N3" s="214" t="s">
        <v>222</v>
      </c>
      <c r="O3" s="207" t="s">
        <v>222</v>
      </c>
      <c r="P3" s="214" t="s">
        <v>222</v>
      </c>
      <c r="Q3" s="207"/>
      <c r="R3" s="214" t="s">
        <v>222</v>
      </c>
      <c r="S3" s="207" t="s">
        <v>222</v>
      </c>
      <c r="T3" s="214" t="s">
        <v>222</v>
      </c>
      <c r="U3" s="207" t="s">
        <v>222</v>
      </c>
      <c r="V3" s="214" t="s">
        <v>222</v>
      </c>
      <c r="W3" s="207" t="s">
        <v>222</v>
      </c>
    </row>
    <row r="4" spans="1:23" ht="22.5">
      <c r="A4" s="19" t="s">
        <v>1505</v>
      </c>
      <c r="B4" s="13" t="str">
        <f>IF(ISERROR(VLOOKUP(A4,TABLES!$A$2:$B$10,2,0)),"",VLOOKUP(A4,TABLES!$A$2:$B$10,2,0))</f>
        <v>■</v>
      </c>
      <c r="C4" s="208"/>
      <c r="D4" s="208"/>
      <c r="E4" s="175" t="s">
        <v>1283</v>
      </c>
      <c r="F4" s="175" t="s">
        <v>1395</v>
      </c>
      <c r="G4" s="251" t="s">
        <v>236</v>
      </c>
      <c r="H4" s="252" t="s">
        <v>664</v>
      </c>
      <c r="I4" s="272" t="str">
        <f>IF(G4&lt;&gt;"",IF(H4&lt;&gt;"",G4&amp;" ; "&amp;IFERROR(IF(SEARCH(" ; ",G4)&gt;0,SUBSTITUTE(G4," ; ","_N ; ")&amp;"_N"),IFERROR(IF(SEARCH(" ;",G4)&gt;0,SUBSTITUTE(G4," ;","_N  ; ")&amp;"_N"),IFERROR(IF(SEARCH(";",G4)&gt;0,SUBSTITUTE(G4,";","_N  ; ")&amp;"_N"),G4&amp;"_N"))),G4),"")</f>
        <v>AQ_FEMME_Contraception ; AQ_FEMME_Contraception_N</v>
      </c>
      <c r="J4" s="219" t="s">
        <v>237</v>
      </c>
      <c r="K4" s="209">
        <v>29</v>
      </c>
      <c r="L4" s="210">
        <v>32</v>
      </c>
      <c r="M4" s="209">
        <v>49</v>
      </c>
      <c r="N4" s="210">
        <v>51</v>
      </c>
      <c r="O4" s="209">
        <v>48</v>
      </c>
      <c r="P4" s="210">
        <v>39</v>
      </c>
      <c r="Q4" s="209"/>
      <c r="R4" s="210"/>
      <c r="S4" s="209"/>
      <c r="T4" s="210"/>
      <c r="U4" s="209"/>
      <c r="V4" s="210"/>
      <c r="W4" s="209"/>
    </row>
    <row r="5" spans="1:23">
      <c r="A5" s="19" t="s">
        <v>1508</v>
      </c>
      <c r="B5" s="13" t="str">
        <f>IF(ISERROR(VLOOKUP(A5,TABLES!$A$2:$B$10,2,0)),"",VLOOKUP(A5,TABLES!$A$2:$B$10,2,0))</f>
        <v>□</v>
      </c>
      <c r="C5" s="211" t="str">
        <f>IF(COUNTIF(C6:C10,"x"),"x","")</f>
        <v/>
      </c>
      <c r="D5" s="211" t="str">
        <f>IF(COUNTIF(D6:D10,"x"),"x","")</f>
        <v/>
      </c>
      <c r="E5" s="176" t="s">
        <v>1170</v>
      </c>
      <c r="F5" s="176" t="s">
        <v>1171</v>
      </c>
      <c r="G5" s="251"/>
      <c r="H5" s="252"/>
      <c r="I5" s="251" t="str">
        <f>IF(G5&lt;&gt;"",IF(H5&lt;&gt;"",G5&amp;" ; "&amp;IFERROR(IF(SEARCH(" ; ",G5)&gt;0,SUBSTITUTE(G5," ; ","_N ; ")&amp;"_N"),IFERROR(IF(SEARCH(" ;",G5)&gt;0,SUBSTITUTE(G5," ;","_N  ; ")&amp;"_N"),IFERROR(IF(SEARCH(";",G5)&gt;0,SUBSTITUTE(G5,";","_N  ; ")&amp;"_N"),G5&amp;"_N"))),G5),"")</f>
        <v/>
      </c>
      <c r="J5" s="219"/>
      <c r="K5" s="209">
        <v>29</v>
      </c>
      <c r="L5" s="210">
        <v>32</v>
      </c>
      <c r="M5" s="209">
        <v>49</v>
      </c>
      <c r="N5" s="210">
        <v>51</v>
      </c>
      <c r="O5" s="209">
        <v>48</v>
      </c>
      <c r="P5" s="210">
        <v>39</v>
      </c>
      <c r="Q5" s="209"/>
      <c r="R5" s="210"/>
      <c r="S5" s="209"/>
      <c r="T5" s="210"/>
      <c r="U5" s="209"/>
      <c r="V5" s="210"/>
      <c r="W5" s="209"/>
    </row>
    <row r="6" spans="1:23">
      <c r="A6" s="19" t="s">
        <v>1504</v>
      </c>
      <c r="B6" s="13" t="str">
        <f>IF(ISERROR(VLOOKUP(A6,TABLES!$A$2:$B$10,2,0)),"",VLOOKUP(A6,TABLES!$A$2:$B$10,2,0))</f>
        <v>□</v>
      </c>
      <c r="C6" s="211" t="str">
        <f>IF(COUNTIF(C7:C10,"x"),"x","")</f>
        <v/>
      </c>
      <c r="D6" s="211" t="str">
        <f>IF(COUNTIF(D7:D10,"x"),"x","")</f>
        <v/>
      </c>
      <c r="E6" s="176" t="s">
        <v>1450</v>
      </c>
      <c r="F6" s="176" t="s">
        <v>3288</v>
      </c>
      <c r="G6" s="251"/>
      <c r="H6" s="252"/>
      <c r="I6" s="251" t="str">
        <f>IF(G6&lt;&gt;"",IF(H6&lt;&gt;"",G6&amp;" ; "&amp;IFERROR(IF(SEARCH(" ; ",G6)&gt;0,SUBSTITUTE(G6," ; ","_N ; ")&amp;"_N"),IFERROR(IF(SEARCH(" ;",G6)&gt;0,SUBSTITUTE(G6," ;","_N  ; ")&amp;"_N"),IFERROR(IF(SEARCH(";",G6)&gt;0,SUBSTITUTE(G6,";","_N  ; ")&amp;"_N"),G6&amp;"_N"))),G6),"")</f>
        <v/>
      </c>
      <c r="J6" s="219"/>
      <c r="K6" s="209">
        <v>29</v>
      </c>
      <c r="L6" s="210">
        <v>32</v>
      </c>
      <c r="M6" s="209">
        <v>49</v>
      </c>
      <c r="N6" s="210">
        <v>51</v>
      </c>
      <c r="O6" s="209">
        <v>48</v>
      </c>
      <c r="P6" s="210">
        <v>39</v>
      </c>
      <c r="Q6" s="209"/>
      <c r="R6" s="210"/>
      <c r="S6" s="209"/>
      <c r="T6" s="210"/>
      <c r="U6" s="209"/>
      <c r="V6" s="210"/>
      <c r="W6" s="209"/>
    </row>
    <row r="7" spans="1:23" ht="22.5">
      <c r="A7" s="19" t="s">
        <v>482</v>
      </c>
      <c r="B7" s="13" t="str">
        <f>IF(ISERROR(VLOOKUP(A7,TABLES!$A$2:$B$10,2,0)),"",VLOOKUP(A7,TABLES!$A$2:$B$10,2,0))</f>
        <v>-</v>
      </c>
      <c r="C7" s="212" t="str">
        <f>IF(C4="x","x","")</f>
        <v/>
      </c>
      <c r="D7" s="212" t="str">
        <f>IF(D4="x","x","")</f>
        <v/>
      </c>
      <c r="E7" s="176" t="s">
        <v>962</v>
      </c>
      <c r="F7" s="176" t="s">
        <v>966</v>
      </c>
      <c r="G7" s="251" t="s">
        <v>421</v>
      </c>
      <c r="H7" s="252" t="s">
        <v>664</v>
      </c>
      <c r="I7" s="284" t="s">
        <v>1782</v>
      </c>
      <c r="J7" s="219" t="s">
        <v>237</v>
      </c>
      <c r="K7" s="209">
        <v>29</v>
      </c>
      <c r="L7" s="210">
        <v>32</v>
      </c>
      <c r="M7" s="209">
        <v>49</v>
      </c>
      <c r="N7" s="210">
        <v>51</v>
      </c>
      <c r="O7" s="209">
        <v>48</v>
      </c>
      <c r="P7" s="210">
        <v>39</v>
      </c>
      <c r="Q7" s="209"/>
      <c r="R7" s="210"/>
      <c r="S7" s="209"/>
      <c r="T7" s="210"/>
      <c r="U7" s="209"/>
      <c r="V7" s="210"/>
      <c r="W7" s="209"/>
    </row>
    <row r="8" spans="1:23" ht="22.5">
      <c r="A8" s="19" t="s">
        <v>482</v>
      </c>
      <c r="B8" s="13" t="str">
        <f>IF(ISERROR(VLOOKUP(A8,TABLES!$A$2:$B$10,2,0)),"",VLOOKUP(A8,TABLES!$A$2:$B$10,2,0))</f>
        <v>-</v>
      </c>
      <c r="C8" s="212" t="str">
        <f>IF(C4="x","x","")</f>
        <v/>
      </c>
      <c r="D8" s="212" t="str">
        <f>IF(D4="x","x","")</f>
        <v/>
      </c>
      <c r="E8" s="176" t="s">
        <v>1164</v>
      </c>
      <c r="F8" s="176" t="s">
        <v>1163</v>
      </c>
      <c r="G8" s="251" t="s">
        <v>422</v>
      </c>
      <c r="H8" s="252" t="s">
        <v>664</v>
      </c>
      <c r="I8" s="251" t="str">
        <f t="shared" ref="I8:I30" si="0">IF(G8&lt;&gt;"",IF(H8&lt;&gt;"",G8&amp;" ; "&amp;IFERROR(IF(SEARCH(" ; ",G8)&gt;0,SUBSTITUTE(G8," ; ","_N ; ")&amp;"_N"),IFERROR(IF(SEARCH(" ;",G8)&gt;0,SUBSTITUTE(G8," ;","_N  ; ")&amp;"_N"),IFERROR(IF(SEARCH(";",G8)&gt;0,SUBSTITUTE(G8,";","_N  ; ")&amp;"_N"),G8&amp;"_N"))),G8),"")</f>
        <v>AQ_FEMME_Csterilet ; AQ_FEMME_CSQuoi ; AQ_FEMME_Csterilet_N ; AQ_FEMME_CSQuoi_N</v>
      </c>
      <c r="J8" s="219" t="s">
        <v>237</v>
      </c>
      <c r="K8" s="209">
        <v>29</v>
      </c>
      <c r="L8" s="210">
        <v>32</v>
      </c>
      <c r="M8" s="209">
        <v>49</v>
      </c>
      <c r="N8" s="210">
        <v>51</v>
      </c>
      <c r="O8" s="209">
        <v>48</v>
      </c>
      <c r="P8" s="210">
        <v>39</v>
      </c>
      <c r="Q8" s="209"/>
      <c r="R8" s="210"/>
      <c r="S8" s="209"/>
      <c r="T8" s="210"/>
      <c r="U8" s="209"/>
      <c r="V8" s="210"/>
      <c r="W8" s="209"/>
    </row>
    <row r="9" spans="1:23">
      <c r="A9" s="19" t="s">
        <v>482</v>
      </c>
      <c r="B9" s="13" t="str">
        <f>IF(ISERROR(VLOOKUP(A9,TABLES!$A$2:$B$10,2,0)),"",VLOOKUP(A9,TABLES!$A$2:$B$10,2,0))</f>
        <v>-</v>
      </c>
      <c r="C9" s="212" t="str">
        <f>IF(C4="x","x","")</f>
        <v/>
      </c>
      <c r="D9" s="212" t="str">
        <f>IF(D4="x","x","")</f>
        <v/>
      </c>
      <c r="E9" s="176" t="s">
        <v>963</v>
      </c>
      <c r="F9" s="176" t="s">
        <v>967</v>
      </c>
      <c r="G9" s="251" t="s">
        <v>238</v>
      </c>
      <c r="H9" s="252" t="s">
        <v>664</v>
      </c>
      <c r="I9" s="251" t="str">
        <f t="shared" si="0"/>
        <v>AQ_FEMME_CHom ; AQ_FEMME_CHom_N</v>
      </c>
      <c r="J9" s="219" t="s">
        <v>237</v>
      </c>
      <c r="K9" s="209">
        <v>29</v>
      </c>
      <c r="L9" s="210">
        <v>32</v>
      </c>
      <c r="M9" s="209">
        <v>49</v>
      </c>
      <c r="N9" s="210">
        <v>51</v>
      </c>
      <c r="O9" s="209">
        <v>48</v>
      </c>
      <c r="P9" s="210">
        <v>39</v>
      </c>
      <c r="Q9" s="209"/>
      <c r="R9" s="210"/>
      <c r="S9" s="209"/>
      <c r="T9" s="210"/>
      <c r="U9" s="209"/>
      <c r="V9" s="210"/>
      <c r="W9" s="209"/>
    </row>
    <row r="10" spans="1:23" ht="22.5">
      <c r="A10" s="19" t="s">
        <v>482</v>
      </c>
      <c r="B10" s="13" t="str">
        <f>IF(ISERROR(VLOOKUP(A10,TABLES!$A$2:$B$10,2,0)),"",VLOOKUP(A10,TABLES!$A$2:$B$10,2,0))</f>
        <v>-</v>
      </c>
      <c r="C10" s="212" t="str">
        <f>IF(C4="x","x","")</f>
        <v/>
      </c>
      <c r="D10" s="212" t="str">
        <f>IF(D4="x","x","")</f>
        <v/>
      </c>
      <c r="E10" s="176" t="s">
        <v>1159</v>
      </c>
      <c r="F10" s="176" t="s">
        <v>1162</v>
      </c>
      <c r="G10" s="251" t="s">
        <v>239</v>
      </c>
      <c r="H10" s="252" t="s">
        <v>664</v>
      </c>
      <c r="I10" s="251" t="str">
        <f t="shared" si="0"/>
        <v>AQ_FEMME_AutMeth ; AQ_FEMME_AutMeth_N</v>
      </c>
      <c r="J10" s="219" t="s">
        <v>237</v>
      </c>
      <c r="K10" s="209">
        <v>29</v>
      </c>
      <c r="L10" s="210">
        <v>32</v>
      </c>
      <c r="M10" s="209">
        <v>49</v>
      </c>
      <c r="N10" s="210">
        <v>51</v>
      </c>
      <c r="O10" s="209">
        <v>48</v>
      </c>
      <c r="P10" s="210">
        <v>39</v>
      </c>
      <c r="Q10" s="209"/>
      <c r="R10" s="210"/>
      <c r="S10" s="209"/>
      <c r="T10" s="210"/>
      <c r="U10" s="209"/>
      <c r="V10" s="210"/>
      <c r="W10" s="209"/>
    </row>
    <row r="11" spans="1:23">
      <c r="A11" s="19" t="s">
        <v>1504</v>
      </c>
      <c r="B11" s="13" t="str">
        <f>IF(ISERROR(VLOOKUP(A11,TABLES!$A$2:$B$10,2,0)),"",VLOOKUP(A11,TABLES!$A$2:$B$10,2,0))</f>
        <v>□</v>
      </c>
      <c r="C11" s="211" t="str">
        <f>IF(COUNTIF(C12:C14,"x"),"x","")</f>
        <v/>
      </c>
      <c r="D11" s="211" t="str">
        <f>IF(OR(D12="x",D13="x",D14="x"),"x","")</f>
        <v/>
      </c>
      <c r="E11" s="176" t="s">
        <v>1451</v>
      </c>
      <c r="F11" s="176" t="s">
        <v>3289</v>
      </c>
      <c r="G11" s="251"/>
      <c r="H11" s="252"/>
      <c r="I11" s="251" t="str">
        <f t="shared" si="0"/>
        <v/>
      </c>
      <c r="J11" s="219"/>
      <c r="K11" s="209">
        <v>29</v>
      </c>
      <c r="L11" s="210">
        <v>32</v>
      </c>
      <c r="M11" s="209">
        <v>49</v>
      </c>
      <c r="N11" s="210">
        <v>51</v>
      </c>
      <c r="O11" s="209"/>
      <c r="P11" s="210"/>
      <c r="Q11" s="209"/>
      <c r="R11" s="210"/>
      <c r="S11" s="209"/>
      <c r="T11" s="210"/>
      <c r="U11" s="209"/>
      <c r="V11" s="210"/>
      <c r="W11" s="209"/>
    </row>
    <row r="12" spans="1:23">
      <c r="A12" s="19" t="s">
        <v>482</v>
      </c>
      <c r="B12" s="13" t="str">
        <f>IF(ISERROR(VLOOKUP(A12,TABLES!$A$2:$B$10,2,0)),"",VLOOKUP(A12,TABLES!$A$2:$B$10,2,0))</f>
        <v>-</v>
      </c>
      <c r="C12" s="212" t="str">
        <f>IF(C4="x","x","")</f>
        <v/>
      </c>
      <c r="D12" s="212" t="str">
        <f>IF(D4="x","x","")</f>
        <v/>
      </c>
      <c r="E12" s="176" t="s">
        <v>964</v>
      </c>
      <c r="F12" s="176" t="s">
        <v>968</v>
      </c>
      <c r="G12" s="251" t="s">
        <v>240</v>
      </c>
      <c r="H12" s="252" t="s">
        <v>664</v>
      </c>
      <c r="I12" s="251" t="str">
        <f t="shared" si="0"/>
        <v>AQ_FEMME_EvitGross ; AQ_FEMME_EvitGross_N</v>
      </c>
      <c r="J12" s="219" t="s">
        <v>237</v>
      </c>
      <c r="K12" s="209">
        <v>29</v>
      </c>
      <c r="L12" s="210">
        <v>32</v>
      </c>
      <c r="M12" s="209">
        <v>49</v>
      </c>
      <c r="N12" s="210">
        <v>51</v>
      </c>
      <c r="O12" s="209"/>
      <c r="P12" s="210"/>
      <c r="Q12" s="209"/>
      <c r="R12" s="210"/>
      <c r="S12" s="209"/>
      <c r="T12" s="210"/>
      <c r="U12" s="209"/>
      <c r="V12" s="210"/>
      <c r="W12" s="209"/>
    </row>
    <row r="13" spans="1:23">
      <c r="A13" s="19" t="s">
        <v>482</v>
      </c>
      <c r="B13" s="13" t="str">
        <f>IF(ISERROR(VLOOKUP(A13,TABLES!$A$2:$B$10,2,0)),"",VLOOKUP(A13,TABLES!$A$2:$B$10,2,0))</f>
        <v>-</v>
      </c>
      <c r="C13" s="212" t="str">
        <f>IF(C4="x","x","")</f>
        <v/>
      </c>
      <c r="D13" s="212" t="str">
        <f>IF(D4="x","x","")</f>
        <v/>
      </c>
      <c r="E13" s="176" t="s">
        <v>965</v>
      </c>
      <c r="F13" s="176" t="s">
        <v>969</v>
      </c>
      <c r="G13" s="251" t="s">
        <v>241</v>
      </c>
      <c r="H13" s="252" t="s">
        <v>664</v>
      </c>
      <c r="I13" s="251" t="str">
        <f t="shared" si="0"/>
        <v>AQ_FEMME_EvitInfec ; AQ_FEMME_EvitInfec_N</v>
      </c>
      <c r="J13" s="219" t="s">
        <v>237</v>
      </c>
      <c r="K13" s="209">
        <v>29</v>
      </c>
      <c r="L13" s="210">
        <v>32</v>
      </c>
      <c r="M13" s="209">
        <v>49</v>
      </c>
      <c r="N13" s="210">
        <v>51</v>
      </c>
      <c r="O13" s="209"/>
      <c r="P13" s="210"/>
      <c r="Q13" s="209"/>
      <c r="R13" s="210"/>
      <c r="S13" s="209"/>
      <c r="T13" s="210"/>
      <c r="U13" s="209"/>
      <c r="V13" s="210"/>
      <c r="W13" s="209"/>
    </row>
    <row r="14" spans="1:23">
      <c r="A14" s="19" t="s">
        <v>482</v>
      </c>
      <c r="B14" s="13" t="str">
        <f>IF(ISERROR(VLOOKUP(A14,TABLES!$A$2:$B$10,2,0)),"",VLOOKUP(A14,TABLES!$A$2:$B$10,2,0))</f>
        <v>-</v>
      </c>
      <c r="C14" s="212" t="str">
        <f>IF(C4="x","x","")</f>
        <v/>
      </c>
      <c r="D14" s="212" t="str">
        <f>IF(D4="x","x","")</f>
        <v/>
      </c>
      <c r="E14" s="176" t="s">
        <v>1116</v>
      </c>
      <c r="F14" s="176" t="s">
        <v>1130</v>
      </c>
      <c r="G14" s="251" t="s">
        <v>242</v>
      </c>
      <c r="H14" s="252" t="s">
        <v>664</v>
      </c>
      <c r="I14" s="251" t="str">
        <f t="shared" si="0"/>
        <v>AQ_FEMME_EvitAut ; AQ_FEMME_EvitAut_N</v>
      </c>
      <c r="J14" s="219" t="s">
        <v>237</v>
      </c>
      <c r="K14" s="209">
        <v>29</v>
      </c>
      <c r="L14" s="210">
        <v>32</v>
      </c>
      <c r="M14" s="209">
        <v>49</v>
      </c>
      <c r="N14" s="210">
        <v>51</v>
      </c>
      <c r="O14" s="209"/>
      <c r="P14" s="210"/>
      <c r="Q14" s="209"/>
      <c r="R14" s="210"/>
      <c r="S14" s="209"/>
      <c r="T14" s="210"/>
      <c r="U14" s="209"/>
      <c r="V14" s="210"/>
      <c r="W14" s="209"/>
    </row>
    <row r="15" spans="1:23">
      <c r="A15" s="19" t="s">
        <v>1505</v>
      </c>
      <c r="B15" s="13" t="str">
        <f>IF(ISERROR(VLOOKUP(A15,TABLES!$A$2:$B$10,2,0)),"",VLOOKUP(A15,TABLES!$A$2:$B$10,2,0))</f>
        <v>■</v>
      </c>
      <c r="C15" s="208"/>
      <c r="D15" s="208"/>
      <c r="E15" s="175" t="s">
        <v>1598</v>
      </c>
      <c r="F15" s="175" t="s">
        <v>1599</v>
      </c>
      <c r="G15" s="251" t="s">
        <v>243</v>
      </c>
      <c r="H15" s="252" t="s">
        <v>664</v>
      </c>
      <c r="I15" s="251" t="str">
        <f t="shared" si="0"/>
        <v>AQ_FEMME_MenoTrait ; AQ_FEMME_MenoTrait_N</v>
      </c>
      <c r="J15" s="219" t="s">
        <v>237</v>
      </c>
      <c r="K15" s="209">
        <v>30</v>
      </c>
      <c r="L15" s="210">
        <v>33</v>
      </c>
      <c r="M15" s="209">
        <v>50</v>
      </c>
      <c r="N15" s="210">
        <v>52</v>
      </c>
      <c r="O15" s="209">
        <v>49</v>
      </c>
      <c r="P15" s="210">
        <v>40</v>
      </c>
      <c r="Q15" s="209"/>
      <c r="R15" s="210"/>
      <c r="S15" s="209"/>
      <c r="T15" s="210"/>
      <c r="U15" s="209"/>
      <c r="V15" s="210"/>
      <c r="W15" s="209"/>
    </row>
    <row r="16" spans="1:23">
      <c r="A16" s="19" t="s">
        <v>1508</v>
      </c>
      <c r="B16" s="13" t="str">
        <f>IF(ISERROR(VLOOKUP(A16,TABLES!$A$2:$B$10,2,0)),"",VLOOKUP(A16,TABLES!$A$2:$B$10,2,0))</f>
        <v>□</v>
      </c>
      <c r="C16" s="211" t="str">
        <f>IF(COUNTIF(C17:C21,"x"),"x","")</f>
        <v/>
      </c>
      <c r="D16" s="211" t="str">
        <f>IF(COUNTIF(D17:D21,"x"),"x","")</f>
        <v/>
      </c>
      <c r="E16" s="176" t="s">
        <v>1804</v>
      </c>
      <c r="F16" s="176" t="s">
        <v>3290</v>
      </c>
      <c r="G16" s="251"/>
      <c r="H16" s="252"/>
      <c r="I16" s="251" t="str">
        <f t="shared" si="0"/>
        <v/>
      </c>
      <c r="J16" s="219"/>
      <c r="K16" s="209">
        <v>30</v>
      </c>
      <c r="L16" s="210">
        <v>33</v>
      </c>
      <c r="M16" s="209">
        <v>50</v>
      </c>
      <c r="N16" s="210">
        <v>52</v>
      </c>
      <c r="O16" s="209">
        <v>49</v>
      </c>
      <c r="P16" s="210">
        <v>40</v>
      </c>
      <c r="Q16" s="209"/>
      <c r="R16" s="210"/>
      <c r="S16" s="209"/>
      <c r="T16" s="210"/>
      <c r="U16" s="209"/>
      <c r="V16" s="210"/>
      <c r="W16" s="209"/>
    </row>
    <row r="17" spans="1:23">
      <c r="A17" s="19" t="s">
        <v>482</v>
      </c>
      <c r="B17" s="13" t="str">
        <f>IF(ISERROR(VLOOKUP(A17,TABLES!$A$2:$B$10,2,0)),"",VLOOKUP(A17,TABLES!$A$2:$B$10,2,0))</f>
        <v>-</v>
      </c>
      <c r="C17" s="212" t="str">
        <f>IF(C15="x","x","")</f>
        <v/>
      </c>
      <c r="D17" s="212" t="str">
        <f>IF(D15="x","x","")</f>
        <v/>
      </c>
      <c r="E17" s="176" t="s">
        <v>970</v>
      </c>
      <c r="F17" s="176" t="s">
        <v>972</v>
      </c>
      <c r="G17" s="251" t="s">
        <v>244</v>
      </c>
      <c r="H17" s="252" t="s">
        <v>664</v>
      </c>
      <c r="I17" s="251" t="str">
        <f t="shared" si="0"/>
        <v>AQ_FEMME_MenoTraitHormo ; AQ_FEMME_MenoTraitHormo_N</v>
      </c>
      <c r="J17" s="219" t="s">
        <v>237</v>
      </c>
      <c r="K17" s="209">
        <v>30</v>
      </c>
      <c r="L17" s="210">
        <v>33</v>
      </c>
      <c r="M17" s="209">
        <v>50</v>
      </c>
      <c r="N17" s="210">
        <v>52</v>
      </c>
      <c r="O17" s="209">
        <v>49</v>
      </c>
      <c r="P17" s="210">
        <v>40</v>
      </c>
      <c r="Q17" s="209"/>
      <c r="R17" s="210"/>
      <c r="S17" s="209"/>
      <c r="T17" s="210"/>
      <c r="U17" s="209"/>
      <c r="V17" s="210"/>
      <c r="W17" s="209"/>
    </row>
    <row r="18" spans="1:23" ht="33.75">
      <c r="A18" s="19" t="s">
        <v>482</v>
      </c>
      <c r="B18" s="13" t="str">
        <f>IF(ISERROR(VLOOKUP(A18,TABLES!$A$2:$B$10,2,0)),"",VLOOKUP(A18,TABLES!$A$2:$B$10,2,0))</f>
        <v>-</v>
      </c>
      <c r="C18" s="212" t="str">
        <f>IF(C15="x","x","")</f>
        <v/>
      </c>
      <c r="D18" s="212" t="str">
        <f>IF(D15="x","x","")</f>
        <v/>
      </c>
      <c r="E18" s="176" t="s">
        <v>974</v>
      </c>
      <c r="F18" s="176" t="s">
        <v>975</v>
      </c>
      <c r="G18" s="251" t="s">
        <v>418</v>
      </c>
      <c r="H18" s="252" t="s">
        <v>664</v>
      </c>
      <c r="I18" s="251" t="str">
        <f t="shared" si="0"/>
        <v>AQ_FEMME_MenoTraitPlante ; AQ_FEMME_MenoTraitPhyto ; AQ_FEMME_MenoTraitPlante_N ; AQ_FEMME_MenoTraitPhyto_N</v>
      </c>
      <c r="J18" s="219" t="s">
        <v>237</v>
      </c>
      <c r="K18" s="209">
        <v>30</v>
      </c>
      <c r="L18" s="210">
        <v>33</v>
      </c>
      <c r="M18" s="209">
        <v>50</v>
      </c>
      <c r="N18" s="210">
        <v>52</v>
      </c>
      <c r="O18" s="209">
        <v>49</v>
      </c>
      <c r="P18" s="210">
        <v>40</v>
      </c>
      <c r="Q18" s="209"/>
      <c r="R18" s="210"/>
      <c r="S18" s="209"/>
      <c r="T18" s="210"/>
      <c r="U18" s="209"/>
      <c r="V18" s="210"/>
      <c r="W18" s="209"/>
    </row>
    <row r="19" spans="1:23" ht="22.5">
      <c r="A19" s="19" t="s">
        <v>482</v>
      </c>
      <c r="B19" s="13" t="str">
        <f>IF(ISERROR(VLOOKUP(A19,TABLES!$A$2:$B$10,2,0)),"",VLOOKUP(A19,TABLES!$A$2:$B$10,2,0))</f>
        <v>-</v>
      </c>
      <c r="C19" s="212" t="str">
        <f>IF(C15="x","x","")</f>
        <v/>
      </c>
      <c r="D19" s="212" t="str">
        <f>IF(D15="x","x","")</f>
        <v/>
      </c>
      <c r="E19" s="176" t="s">
        <v>971</v>
      </c>
      <c r="F19" s="176" t="s">
        <v>973</v>
      </c>
      <c r="G19" s="251" t="s">
        <v>245</v>
      </c>
      <c r="H19" s="252" t="s">
        <v>664</v>
      </c>
      <c r="I19" s="251" t="str">
        <f t="shared" si="0"/>
        <v>AQ_FEMME_MenoTraitHomAc ; AQ_FEMME_MenoTraitHomAc_N</v>
      </c>
      <c r="J19" s="219" t="s">
        <v>237</v>
      </c>
      <c r="K19" s="209">
        <v>30</v>
      </c>
      <c r="L19" s="210">
        <v>33</v>
      </c>
      <c r="M19" s="209">
        <v>50</v>
      </c>
      <c r="N19" s="210">
        <v>52</v>
      </c>
      <c r="O19" s="209">
        <v>49</v>
      </c>
      <c r="P19" s="210">
        <v>40</v>
      </c>
      <c r="Q19" s="209"/>
      <c r="R19" s="210"/>
      <c r="S19" s="209"/>
      <c r="T19" s="210"/>
      <c r="U19" s="209"/>
      <c r="V19" s="210"/>
      <c r="W19" s="209"/>
    </row>
    <row r="20" spans="1:23">
      <c r="A20" s="19" t="s">
        <v>482</v>
      </c>
      <c r="B20" s="13" t="str">
        <f>IF(ISERROR(VLOOKUP(A20,TABLES!$A$2:$B$10,2,0)),"",VLOOKUP(A20,TABLES!$A$2:$B$10,2,0))</f>
        <v>-</v>
      </c>
      <c r="C20" s="212" t="str">
        <f>IF(C15="x","x","")</f>
        <v/>
      </c>
      <c r="D20" s="212" t="str">
        <f>IF(D15="x","x","")</f>
        <v/>
      </c>
      <c r="E20" s="176" t="s">
        <v>940</v>
      </c>
      <c r="F20" s="176" t="s">
        <v>949</v>
      </c>
      <c r="G20" s="251" t="s">
        <v>246</v>
      </c>
      <c r="H20" s="252" t="s">
        <v>664</v>
      </c>
      <c r="I20" s="251" t="str">
        <f t="shared" si="0"/>
        <v>AQ_FEMME_MenoTraitAutre ; AQ_FEMME_MenoTraitAutre_N</v>
      </c>
      <c r="J20" s="219" t="s">
        <v>237</v>
      </c>
      <c r="K20" s="209">
        <v>30</v>
      </c>
      <c r="L20" s="210">
        <v>33</v>
      </c>
      <c r="M20" s="209">
        <v>50</v>
      </c>
      <c r="N20" s="210">
        <v>52</v>
      </c>
      <c r="O20" s="209">
        <v>49</v>
      </c>
      <c r="P20" s="210">
        <v>40</v>
      </c>
      <c r="Q20" s="209"/>
      <c r="R20" s="210"/>
      <c r="S20" s="209"/>
      <c r="T20" s="210"/>
      <c r="U20" s="209"/>
      <c r="V20" s="210"/>
      <c r="W20" s="209"/>
    </row>
    <row r="21" spans="1:23">
      <c r="A21" s="19" t="s">
        <v>482</v>
      </c>
      <c r="B21" s="13" t="str">
        <f>IF(ISERROR(VLOOKUP(A21,TABLES!$A$2:$B$10,2,0)),"",VLOOKUP(A21,TABLES!$A$2:$B$10,2,0))</f>
        <v>-</v>
      </c>
      <c r="C21" s="212" t="str">
        <f>IF(C15="x","x","")</f>
        <v/>
      </c>
      <c r="D21" s="212" t="str">
        <f>IF(D15="x","x","")</f>
        <v/>
      </c>
      <c r="E21" s="176" t="s">
        <v>1112</v>
      </c>
      <c r="F21" s="176" t="s">
        <v>1123</v>
      </c>
      <c r="G21" s="251" t="s">
        <v>247</v>
      </c>
      <c r="H21" s="252" t="s">
        <v>664</v>
      </c>
      <c r="I21" s="251" t="str">
        <f t="shared" si="0"/>
        <v>AQ_FEMME_MenoTraitNSP ; AQ_FEMME_MenoTraitNSP_N</v>
      </c>
      <c r="J21" s="219" t="s">
        <v>237</v>
      </c>
      <c r="K21" s="209">
        <v>30</v>
      </c>
      <c r="L21" s="210">
        <v>33</v>
      </c>
      <c r="M21" s="209">
        <v>50</v>
      </c>
      <c r="N21" s="210">
        <v>52</v>
      </c>
      <c r="O21" s="209">
        <v>49</v>
      </c>
      <c r="P21" s="210">
        <v>40</v>
      </c>
      <c r="Q21" s="209"/>
      <c r="R21" s="210"/>
      <c r="S21" s="209"/>
      <c r="T21" s="210"/>
      <c r="U21" s="209"/>
      <c r="V21" s="210"/>
      <c r="W21" s="209"/>
    </row>
    <row r="22" spans="1:23">
      <c r="A22" s="19" t="s">
        <v>1505</v>
      </c>
      <c r="B22" s="13" t="str">
        <f>IF(ISERROR(VLOOKUP(A22,TABLES!$A$2:$B$10,2,0)),"",VLOOKUP(A22,TABLES!$A$2:$B$10,2,0))</f>
        <v>■</v>
      </c>
      <c r="C22" s="208"/>
      <c r="D22" s="208"/>
      <c r="E22" s="175" t="s">
        <v>1600</v>
      </c>
      <c r="F22" s="175" t="s">
        <v>1601</v>
      </c>
      <c r="G22" s="251" t="s">
        <v>613</v>
      </c>
      <c r="H22" s="252" t="s">
        <v>664</v>
      </c>
      <c r="I22" s="251" t="str">
        <f t="shared" si="0"/>
        <v>AQ_FEMME_Enceinte ; AQ_FEMME_Enceinte_N</v>
      </c>
      <c r="J22" s="219" t="s">
        <v>237</v>
      </c>
      <c r="K22" s="209"/>
      <c r="L22" s="210"/>
      <c r="M22" s="209"/>
      <c r="N22" s="210"/>
      <c r="O22" s="209"/>
      <c r="P22" s="210"/>
      <c r="Q22" s="209"/>
      <c r="R22" s="210">
        <v>7</v>
      </c>
      <c r="S22" s="209">
        <v>7</v>
      </c>
      <c r="T22" s="210">
        <v>7</v>
      </c>
      <c r="U22" s="209">
        <v>6</v>
      </c>
      <c r="V22" s="210">
        <v>7</v>
      </c>
      <c r="W22" s="209">
        <v>6</v>
      </c>
    </row>
    <row r="23" spans="1:23">
      <c r="A23" s="19" t="s">
        <v>1505</v>
      </c>
      <c r="B23" s="13" t="str">
        <f>IF(ISERROR(VLOOKUP(A23,TABLES!$A$2:$B$10,2,0)),"",VLOOKUP(A23,TABLES!$A$2:$B$10,2,0))</f>
        <v>■</v>
      </c>
      <c r="C23" s="208"/>
      <c r="D23" s="208"/>
      <c r="E23" s="175" t="s">
        <v>4349</v>
      </c>
      <c r="F23" s="175" t="s">
        <v>4529</v>
      </c>
      <c r="G23" s="251" t="s">
        <v>4341</v>
      </c>
      <c r="H23" s="252" t="s">
        <v>664</v>
      </c>
      <c r="I23" s="251" t="str">
        <f t="shared" si="0"/>
        <v>AQ_FEMME_Menopause ; AQ_FEMME_Menopause_N</v>
      </c>
      <c r="J23" s="219" t="s">
        <v>237</v>
      </c>
      <c r="K23" s="209"/>
      <c r="L23" s="210"/>
      <c r="M23" s="209"/>
      <c r="N23" s="210"/>
      <c r="O23" s="209"/>
      <c r="P23" s="210"/>
      <c r="Q23" s="209"/>
      <c r="R23" s="210"/>
      <c r="S23" s="209"/>
      <c r="T23" s="210"/>
      <c r="U23" s="209"/>
      <c r="V23" s="210">
        <v>27</v>
      </c>
      <c r="W23" s="209"/>
    </row>
    <row r="24" spans="1:23">
      <c r="A24" s="19" t="s">
        <v>1504</v>
      </c>
      <c r="B24" s="13" t="str">
        <f>IF(ISERROR(VLOOKUP(A24,TABLES!$A$2:$B$10,2,0)),"",VLOOKUP(A24,TABLES!$A$2:$B$10,2,0))</f>
        <v>□</v>
      </c>
      <c r="C24" s="211" t="str">
        <f>IF(C23="x","x","")</f>
        <v/>
      </c>
      <c r="D24" s="211" t="str">
        <f>IF(D23="x","x","")</f>
        <v/>
      </c>
      <c r="E24" s="175" t="s">
        <v>4348</v>
      </c>
      <c r="F24" s="175" t="s">
        <v>4530</v>
      </c>
      <c r="G24" s="251" t="s">
        <v>4342</v>
      </c>
      <c r="H24" s="252" t="s">
        <v>664</v>
      </c>
      <c r="I24" s="251" t="str">
        <f t="shared" si="0"/>
        <v>AQ_FEMME_RegleDtDern ; AQ_FEMME_RegleDtDern_N</v>
      </c>
      <c r="J24" s="219" t="s">
        <v>237</v>
      </c>
      <c r="K24" s="209"/>
      <c r="L24" s="210"/>
      <c r="M24" s="209"/>
      <c r="N24" s="210"/>
      <c r="O24" s="209"/>
      <c r="P24" s="210"/>
      <c r="Q24" s="209"/>
      <c r="R24" s="210"/>
      <c r="S24" s="209"/>
      <c r="T24" s="210"/>
      <c r="U24" s="209"/>
      <c r="V24" s="210">
        <v>27</v>
      </c>
      <c r="W24" s="209"/>
    </row>
    <row r="25" spans="1:23">
      <c r="A25" s="19" t="s">
        <v>1508</v>
      </c>
      <c r="B25" s="13" t="str">
        <f>IF(ISERROR(VLOOKUP(A25,TABLES!$A$2:$B$10,2,0)),"",VLOOKUP(A25,TABLES!$A$2:$B$10,2,0))</f>
        <v>□</v>
      </c>
      <c r="C25" s="211" t="str">
        <f>IF(COUNTIF(C26:C31,"x"),"x","")</f>
        <v/>
      </c>
      <c r="D25" s="211" t="str">
        <f>IF(COUNTIF(D26:D31,"x"),"x","")</f>
        <v/>
      </c>
      <c r="E25" s="175" t="s">
        <v>4564</v>
      </c>
      <c r="F25" s="175" t="s">
        <v>4565</v>
      </c>
      <c r="G25" s="251"/>
      <c r="H25" s="252"/>
      <c r="I25" s="251"/>
      <c r="J25" s="219"/>
      <c r="K25" s="209"/>
      <c r="L25" s="210"/>
      <c r="M25" s="209"/>
      <c r="N25" s="210"/>
      <c r="O25" s="209"/>
      <c r="P25" s="210"/>
      <c r="Q25" s="209"/>
      <c r="R25" s="210"/>
      <c r="S25" s="209"/>
      <c r="T25" s="210"/>
      <c r="U25" s="209"/>
      <c r="V25" s="210">
        <v>27</v>
      </c>
      <c r="W25" s="209"/>
    </row>
    <row r="26" spans="1:23">
      <c r="A26" s="19" t="s">
        <v>482</v>
      </c>
      <c r="B26" s="13" t="str">
        <f>IF(ISERROR(VLOOKUP(A26,TABLES!$A$2:$B$10,2,0)),"",VLOOKUP(A26,TABLES!$A$2:$B$10,2,0))</f>
        <v>-</v>
      </c>
      <c r="C26" s="212" t="str">
        <f>IF(C23="x","x","")</f>
        <v/>
      </c>
      <c r="D26" s="212" t="str">
        <f>IF(D23="x","x","")</f>
        <v/>
      </c>
      <c r="E26" s="175" t="s">
        <v>4352</v>
      </c>
      <c r="F26" s="175" t="s">
        <v>4531</v>
      </c>
      <c r="G26" s="251" t="s">
        <v>4344</v>
      </c>
      <c r="H26" s="252"/>
      <c r="I26" s="251" t="str">
        <f t="shared" si="0"/>
        <v>AQ_FEMME_MenoNatur</v>
      </c>
      <c r="J26" s="219" t="s">
        <v>237</v>
      </c>
      <c r="K26" s="209"/>
      <c r="L26" s="210"/>
      <c r="M26" s="209"/>
      <c r="N26" s="210"/>
      <c r="O26" s="209"/>
      <c r="P26" s="210"/>
      <c r="Q26" s="209"/>
      <c r="R26" s="210"/>
      <c r="S26" s="209"/>
      <c r="T26" s="210"/>
      <c r="U26" s="209"/>
      <c r="V26" s="210">
        <v>27</v>
      </c>
      <c r="W26" s="209"/>
    </row>
    <row r="27" spans="1:23">
      <c r="A27" s="19" t="s">
        <v>482</v>
      </c>
      <c r="B27" s="13" t="str">
        <f>IF(ISERROR(VLOOKUP(A27,TABLES!$A$2:$B$10,2,0)),"",VLOOKUP(A27,TABLES!$A$2:$B$10,2,0))</f>
        <v>-</v>
      </c>
      <c r="C27" s="212" t="str">
        <f>IF(C23="x","x","")</f>
        <v/>
      </c>
      <c r="D27" s="212" t="str">
        <f>IF(D23="x","x","")</f>
        <v/>
      </c>
      <c r="E27" s="175" t="s">
        <v>4350</v>
      </c>
      <c r="F27" s="175" t="s">
        <v>4532</v>
      </c>
      <c r="G27" s="251" t="s">
        <v>4345</v>
      </c>
      <c r="H27" s="252"/>
      <c r="I27" s="251" t="str">
        <f t="shared" si="0"/>
        <v>AQ_FEMME_MenoAblatO</v>
      </c>
      <c r="J27" s="219" t="s">
        <v>237</v>
      </c>
      <c r="K27" s="209"/>
      <c r="L27" s="210"/>
      <c r="M27" s="209"/>
      <c r="N27" s="210"/>
      <c r="O27" s="209"/>
      <c r="P27" s="210"/>
      <c r="Q27" s="209"/>
      <c r="R27" s="210"/>
      <c r="S27" s="209"/>
      <c r="T27" s="210"/>
      <c r="U27" s="209"/>
      <c r="V27" s="210">
        <v>27</v>
      </c>
      <c r="W27" s="209"/>
    </row>
    <row r="28" spans="1:23">
      <c r="A28" s="19" t="s">
        <v>482</v>
      </c>
      <c r="B28" s="13" t="str">
        <f>IF(ISERROR(VLOOKUP(A28,TABLES!$A$2:$B$10,2,0)),"",VLOOKUP(A28,TABLES!$A$2:$B$10,2,0))</f>
        <v>-</v>
      </c>
      <c r="C28" s="212" t="str">
        <f>IF(C23="x","x","")</f>
        <v/>
      </c>
      <c r="D28" s="212" t="str">
        <f>IF(D23="x","x","")</f>
        <v/>
      </c>
      <c r="E28" s="175" t="s">
        <v>4351</v>
      </c>
      <c r="F28" s="175" t="s">
        <v>4533</v>
      </c>
      <c r="G28" s="251" t="s">
        <v>4346</v>
      </c>
      <c r="H28" s="252"/>
      <c r="I28" s="251" t="str">
        <f t="shared" si="0"/>
        <v>AQ_FEMME_MenoAblatU</v>
      </c>
      <c r="J28" s="219" t="s">
        <v>237</v>
      </c>
      <c r="K28" s="209"/>
      <c r="L28" s="210"/>
      <c r="M28" s="209"/>
      <c r="N28" s="210"/>
      <c r="O28" s="209"/>
      <c r="P28" s="210"/>
      <c r="Q28" s="209"/>
      <c r="R28" s="210"/>
      <c r="S28" s="209"/>
      <c r="T28" s="210"/>
      <c r="U28" s="209"/>
      <c r="V28" s="210">
        <v>27</v>
      </c>
      <c r="W28" s="209"/>
    </row>
    <row r="29" spans="1:23">
      <c r="A29" s="19" t="s">
        <v>482</v>
      </c>
      <c r="B29" s="13" t="str">
        <f>IF(ISERROR(VLOOKUP(A29,TABLES!$A$2:$B$10,2,0)),"",VLOOKUP(A29,TABLES!$A$2:$B$10,2,0))</f>
        <v>-</v>
      </c>
      <c r="C29" s="212" t="str">
        <f>IF(C23="x","x","")</f>
        <v/>
      </c>
      <c r="D29" s="212" t="str">
        <f>IF(D23="x","x","")</f>
        <v/>
      </c>
      <c r="E29" s="175" t="s">
        <v>4353</v>
      </c>
      <c r="F29" s="175" t="s">
        <v>4534</v>
      </c>
      <c r="G29" s="251" t="s">
        <v>4347</v>
      </c>
      <c r="H29" s="252"/>
      <c r="I29" s="251" t="str">
        <f t="shared" si="0"/>
        <v>AQ_FEMME_MenoMedoc</v>
      </c>
      <c r="J29" s="219" t="s">
        <v>237</v>
      </c>
      <c r="K29" s="209"/>
      <c r="L29" s="210"/>
      <c r="M29" s="209"/>
      <c r="N29" s="210"/>
      <c r="O29" s="209"/>
      <c r="P29" s="210"/>
      <c r="Q29" s="209"/>
      <c r="R29" s="210"/>
      <c r="S29" s="209"/>
      <c r="T29" s="210"/>
      <c r="U29" s="209"/>
      <c r="V29" s="210">
        <v>27</v>
      </c>
      <c r="W29" s="209"/>
    </row>
    <row r="30" spans="1:23">
      <c r="A30" s="19" t="s">
        <v>482</v>
      </c>
      <c r="B30" s="13" t="str">
        <f>IF(ISERROR(VLOOKUP(A30,TABLES!$A$2:$B$10,2,0)),"",VLOOKUP(A30,TABLES!$A$2:$B$10,2,0))</f>
        <v>-</v>
      </c>
      <c r="C30" s="212" t="str">
        <f>IF(C23="x","x","")</f>
        <v/>
      </c>
      <c r="D30" s="212" t="str">
        <f>IF(D23="x","x","")</f>
        <v/>
      </c>
      <c r="E30" s="175" t="s">
        <v>3335</v>
      </c>
      <c r="F30" s="175" t="s">
        <v>4535</v>
      </c>
      <c r="G30" s="251" t="s">
        <v>4563</v>
      </c>
      <c r="H30" s="252"/>
      <c r="I30" s="251" t="str">
        <f t="shared" si="0"/>
        <v>AQ_FEMME_MenoAut; AQ_FEMME_MenoAutPs</v>
      </c>
      <c r="J30" s="219" t="s">
        <v>237</v>
      </c>
      <c r="K30" s="209"/>
      <c r="L30" s="210"/>
      <c r="M30" s="209"/>
      <c r="N30" s="210"/>
      <c r="O30" s="209"/>
      <c r="P30" s="210"/>
      <c r="Q30" s="209"/>
      <c r="R30" s="210"/>
      <c r="S30" s="209"/>
      <c r="T30" s="210"/>
      <c r="U30" s="209"/>
      <c r="V30" s="210">
        <v>27</v>
      </c>
      <c r="W30" s="209"/>
    </row>
    <row r="31" spans="1:23">
      <c r="A31" s="19" t="s">
        <v>482</v>
      </c>
      <c r="B31" s="13" t="str">
        <f>IF(ISERROR(VLOOKUP(A31,TABLES!$A$2:$B$10,2,0)),"",VLOOKUP(A31,TABLES!$A$2:$B$10,2,0))</f>
        <v>-</v>
      </c>
      <c r="C31" s="212" t="str">
        <f>IF(C23="x","x","")</f>
        <v/>
      </c>
      <c r="D31" s="212" t="str">
        <f>IF(D23="x","x","")</f>
        <v/>
      </c>
      <c r="E31" s="175" t="s">
        <v>4561</v>
      </c>
      <c r="F31" s="175" t="s">
        <v>4562</v>
      </c>
      <c r="G31" s="251" t="s">
        <v>4343</v>
      </c>
      <c r="H31" s="252" t="s">
        <v>664</v>
      </c>
      <c r="I31" s="251" t="str">
        <f>IF(G31&lt;&gt;"",IF(H31&lt;&gt;"",G31&amp;" ; "&amp;IFERROR(IF(SEARCH(" ; ",G31)&gt;0,SUBSTITUTE(G31," ; ","_N ; ")&amp;"_N"),IFERROR(IF(SEARCH(" ;",G31)&gt;0,SUBSTITUTE(G31," ;","_N  ; ")&amp;"_N"),IFERROR(IF(SEARCH(";",G31)&gt;0,SUBSTITUTE(G31,";","_N  ; ")&amp;"_N"),G31&amp;"_N"))),G31),"")</f>
        <v>AQ_FEMME_MenoAge ; AQ_FEMME_MenoAge_N</v>
      </c>
      <c r="J31" s="219" t="s">
        <v>237</v>
      </c>
      <c r="K31" s="209"/>
      <c r="L31" s="210"/>
      <c r="M31" s="209"/>
      <c r="N31" s="210"/>
      <c r="O31" s="209"/>
      <c r="P31" s="210"/>
      <c r="Q31" s="209"/>
      <c r="R31" s="210"/>
      <c r="S31" s="209"/>
      <c r="T31" s="210"/>
      <c r="U31" s="209"/>
      <c r="V31" s="210">
        <v>27</v>
      </c>
      <c r="W31" s="209"/>
    </row>
    <row r="32" spans="1:23">
      <c r="A32" s="19" t="s">
        <v>1507</v>
      </c>
      <c r="B32" s="13" t="str">
        <f>IF(ISERROR(VLOOKUP(A32,TABLES!$A$2:$B$10,2,0)),"",VLOOKUP(A32,TABLES!$A$2:$B$10,2,0))</f>
        <v>▐</v>
      </c>
      <c r="C32" s="206" t="str">
        <f>IF(COUNTIF(C34:C39,"x"),"z","")</f>
        <v/>
      </c>
      <c r="D32" s="206" t="str">
        <f>IF(COUNTIF(D34:D39,"x"),"z","")</f>
        <v/>
      </c>
      <c r="E32" s="173" t="s">
        <v>3044</v>
      </c>
      <c r="F32" s="174" t="s">
        <v>4181</v>
      </c>
      <c r="G32" s="174"/>
      <c r="H32" s="174"/>
      <c r="I32" s="174" t="str">
        <f>IF(G32&lt;&gt;"",IF(H32&lt;&gt;"",G32&amp;" ; "&amp;IFERROR(IF(SEARCH(" ; ",G32)&gt;0,SUBSTITUTE(G32," ; ","_N ; ")&amp;"_N"),IFERROR(IF(SEARCH(" ;",G32)&gt;0,SUBSTITUTE(G32," ;","_N  ; ")&amp;"_N"),IFERROR(IF(SEARCH(";",G32)&gt;0,SUBSTITUTE(G32,";","_N  ; ")&amp;"_N"),G32&amp;"_N"))),G32),"")</f>
        <v/>
      </c>
      <c r="J32" s="213"/>
      <c r="K32" s="207"/>
      <c r="L32" s="214"/>
      <c r="M32" s="207"/>
      <c r="N32" s="214"/>
      <c r="O32" s="207" t="s">
        <v>222</v>
      </c>
      <c r="P32" s="214" t="s">
        <v>222</v>
      </c>
      <c r="Q32" s="207"/>
      <c r="R32" s="214"/>
      <c r="S32" s="207" t="s">
        <v>222</v>
      </c>
      <c r="T32" s="214"/>
      <c r="U32" s="207"/>
      <c r="V32" s="214" t="s">
        <v>222</v>
      </c>
      <c r="W32" s="207"/>
    </row>
    <row r="33" spans="1:23" ht="22.5">
      <c r="A33" s="19" t="s">
        <v>253</v>
      </c>
      <c r="B33" s="13" t="str">
        <f>IF(ISERROR(VLOOKUP(A33,TABLES!$A$2:$B$10,2,0)),"",VLOOKUP(A33,TABLES!$A$2:$B$10,2,0))</f>
        <v>!</v>
      </c>
      <c r="C33" s="23" t="str">
        <f>IF(OR(C34="x",C35="x",C36="x",C37="x",C38="x",C39="x",C40="x"),"x","Sélection ci-dessous")</f>
        <v>Sélection ci-dessous</v>
      </c>
      <c r="D33" s="23" t="str">
        <f>IF(OR(D34="x",D35="x",D36="x",D37="x",D38="x",D39="x",D40="x"),"x","Select items here under")</f>
        <v>Select items here under</v>
      </c>
      <c r="E33" s="165" t="s">
        <v>1649</v>
      </c>
      <c r="F33" s="165" t="s">
        <v>1658</v>
      </c>
      <c r="G33" s="251"/>
      <c r="H33" s="252"/>
      <c r="I33" s="251"/>
      <c r="J33" s="219"/>
      <c r="K33" s="209"/>
      <c r="L33" s="215"/>
      <c r="M33" s="209"/>
      <c r="N33" s="215"/>
      <c r="O33" s="209"/>
      <c r="P33" s="215"/>
      <c r="Q33" s="209"/>
      <c r="R33" s="215"/>
      <c r="S33" s="209"/>
      <c r="T33" s="215"/>
      <c r="U33" s="209"/>
      <c r="V33" s="215"/>
      <c r="W33" s="209"/>
    </row>
    <row r="34" spans="1:23" ht="22.5">
      <c r="A34" s="19" t="s">
        <v>1505</v>
      </c>
      <c r="B34" s="13" t="str">
        <f>IF(ISERROR(VLOOKUP(A34,TABLES!$A$2:$B$10,2,0)),"",VLOOKUP(A34,TABLES!$A$2:$B$10,2,0))</f>
        <v>■</v>
      </c>
      <c r="C34" s="226"/>
      <c r="D34" s="226"/>
      <c r="E34" s="165" t="s">
        <v>1288</v>
      </c>
      <c r="F34" s="285" t="s">
        <v>1399</v>
      </c>
      <c r="G34" s="251" t="s">
        <v>3958</v>
      </c>
      <c r="H34" s="252" t="s">
        <v>664</v>
      </c>
      <c r="I34" s="251" t="str">
        <f t="shared" ref="I34:I39" si="1">IF(G34&lt;&gt;"",IF(H34&lt;&gt;"",G34&amp;" ; "&amp;IFERROR(IF(SEARCH(" ; ",G34)&gt;0,SUBSTITUTE(G34," ; ","_N ; ")&amp;"_N"),IFERROR(IF(SEARCH(" ;",G34)&gt;0,SUBSTITUTE(G34," ;","_N  ; ")&amp;"_N"),IFERROR(IF(SEARCH(";",G34)&gt;0,SUBSTITUTE(G34,";","_N  ; ")&amp;"_N"),G34&amp;"_N"))),G34),"")</f>
        <v>AQ_VIEIL_CartePaie ; AQ_VIEIL_CartePaie_N</v>
      </c>
      <c r="J34" s="219" t="s">
        <v>439</v>
      </c>
      <c r="K34" s="209"/>
      <c r="L34" s="215"/>
      <c r="M34" s="209"/>
      <c r="N34" s="215"/>
      <c r="O34" s="209">
        <v>47</v>
      </c>
      <c r="P34" s="215">
        <v>38</v>
      </c>
      <c r="Q34" s="209"/>
      <c r="R34" s="215"/>
      <c r="S34" s="209">
        <v>75</v>
      </c>
      <c r="T34" s="215"/>
      <c r="U34" s="209"/>
      <c r="V34" s="215">
        <v>24</v>
      </c>
      <c r="W34" s="209"/>
    </row>
    <row r="35" spans="1:23" ht="22.5">
      <c r="A35" s="19" t="s">
        <v>1505</v>
      </c>
      <c r="B35" s="13" t="str">
        <f>IF(ISERROR(VLOOKUP(A35,TABLES!$A$2:$B$10,2,0)),"",VLOOKUP(A35,TABLES!$A$2:$B$10,2,0))</f>
        <v>■</v>
      </c>
      <c r="C35" s="226"/>
      <c r="D35" s="226"/>
      <c r="E35" s="165" t="s">
        <v>1287</v>
      </c>
      <c r="F35" s="285" t="s">
        <v>1398</v>
      </c>
      <c r="G35" s="251" t="s">
        <v>382</v>
      </c>
      <c r="H35" s="252" t="s">
        <v>664</v>
      </c>
      <c r="I35" s="251" t="str">
        <f t="shared" si="1"/>
        <v>AQ_VIEIL_DeclarImpot ; AQ_VIEIL_DeclarImpot_N</v>
      </c>
      <c r="J35" s="219" t="s">
        <v>439</v>
      </c>
      <c r="K35" s="209"/>
      <c r="L35" s="215"/>
      <c r="M35" s="209"/>
      <c r="N35" s="215"/>
      <c r="O35" s="209">
        <v>46</v>
      </c>
      <c r="P35" s="215">
        <v>37</v>
      </c>
      <c r="Q35" s="209"/>
      <c r="R35" s="215"/>
      <c r="S35" s="209">
        <v>74</v>
      </c>
      <c r="T35" s="215"/>
      <c r="U35" s="209"/>
      <c r="V35" s="215">
        <v>23</v>
      </c>
      <c r="W35" s="209"/>
    </row>
    <row r="36" spans="1:23" ht="67.5">
      <c r="A36" s="19" t="s">
        <v>1505</v>
      </c>
      <c r="B36" s="13" t="str">
        <f>IF(ISERROR(VLOOKUP(A36,TABLES!$A$2:$B$10,2,0)),"",VLOOKUP(A36,TABLES!$A$2:$B$10,2,0))</f>
        <v>■</v>
      </c>
      <c r="C36" s="226"/>
      <c r="D36" s="226"/>
      <c r="E36" s="165" t="s">
        <v>1475</v>
      </c>
      <c r="F36" s="285" t="s">
        <v>1479</v>
      </c>
      <c r="G36" s="251" t="s">
        <v>381</v>
      </c>
      <c r="H36" s="252" t="s">
        <v>664</v>
      </c>
      <c r="I36" s="251" t="str">
        <f t="shared" si="1"/>
        <v>AQ_VIEIL_IADLBudge ; AQ_VIEIL_IADLBudge_N</v>
      </c>
      <c r="J36" s="219" t="s">
        <v>439</v>
      </c>
      <c r="K36" s="209"/>
      <c r="L36" s="215"/>
      <c r="M36" s="209"/>
      <c r="N36" s="215"/>
      <c r="O36" s="209">
        <v>45</v>
      </c>
      <c r="P36" s="215">
        <v>36</v>
      </c>
      <c r="Q36" s="209"/>
      <c r="R36" s="215"/>
      <c r="S36" s="209">
        <v>73</v>
      </c>
      <c r="T36" s="215"/>
      <c r="U36" s="209"/>
      <c r="V36" s="500">
        <v>22</v>
      </c>
      <c r="W36" s="209"/>
    </row>
    <row r="37" spans="1:23" ht="56.25">
      <c r="A37" s="19" t="s">
        <v>1505</v>
      </c>
      <c r="B37" s="13" t="str">
        <f>IF(ISERROR(VLOOKUP(A37,TABLES!$A$2:$B$10,2,0)),"",VLOOKUP(A37,TABLES!$A$2:$B$10,2,0))</f>
        <v>■</v>
      </c>
      <c r="C37" s="226"/>
      <c r="D37" s="226"/>
      <c r="E37" s="165" t="s">
        <v>1474</v>
      </c>
      <c r="F37" s="285" t="s">
        <v>1478</v>
      </c>
      <c r="G37" s="251" t="s">
        <v>380</v>
      </c>
      <c r="H37" s="252" t="s">
        <v>664</v>
      </c>
      <c r="I37" s="251" t="str">
        <f t="shared" si="1"/>
        <v>AQ_VIEIL_IADLMedic ; AQ_VIEIL_IADLMedic_N</v>
      </c>
      <c r="J37" s="219" t="s">
        <v>439</v>
      </c>
      <c r="K37" s="282"/>
      <c r="L37" s="283"/>
      <c r="M37" s="282"/>
      <c r="N37" s="283"/>
      <c r="O37" s="209">
        <v>44</v>
      </c>
      <c r="P37" s="215">
        <v>35</v>
      </c>
      <c r="Q37" s="282"/>
      <c r="R37" s="283"/>
      <c r="S37" s="209">
        <v>72</v>
      </c>
      <c r="T37" s="283"/>
      <c r="U37" s="209"/>
      <c r="V37" s="215">
        <v>21</v>
      </c>
      <c r="W37" s="209"/>
    </row>
    <row r="38" spans="1:23" ht="67.5">
      <c r="A38" s="19" t="s">
        <v>1505</v>
      </c>
      <c r="B38" s="13" t="str">
        <f>IF(ISERROR(VLOOKUP(A38,TABLES!$A$2:$B$10,2,0)),"",VLOOKUP(A38,TABLES!$A$2:$B$10,2,0))</f>
        <v>■</v>
      </c>
      <c r="C38" s="226"/>
      <c r="D38" s="226"/>
      <c r="E38" s="165" t="s">
        <v>1472</v>
      </c>
      <c r="F38" s="285" t="s">
        <v>1476</v>
      </c>
      <c r="G38" s="251" t="s">
        <v>378</v>
      </c>
      <c r="H38" s="252" t="s">
        <v>664</v>
      </c>
      <c r="I38" s="251" t="str">
        <f t="shared" si="1"/>
        <v>AQ_VIEIL_IADLTelep ; AQ_VIEIL_IADLTelep_N</v>
      </c>
      <c r="J38" s="219" t="s">
        <v>439</v>
      </c>
      <c r="K38" s="209"/>
      <c r="L38" s="215"/>
      <c r="M38" s="209"/>
      <c r="N38" s="215"/>
      <c r="O38" s="209">
        <v>42</v>
      </c>
      <c r="P38" s="215">
        <v>33</v>
      </c>
      <c r="Q38" s="209"/>
      <c r="R38" s="215"/>
      <c r="S38" s="209">
        <v>70</v>
      </c>
      <c r="T38" s="215"/>
      <c r="U38" s="209"/>
      <c r="V38" s="215">
        <v>19</v>
      </c>
      <c r="W38" s="209"/>
    </row>
    <row r="39" spans="1:23" ht="81.75" customHeight="1">
      <c r="A39" s="19" t="s">
        <v>1505</v>
      </c>
      <c r="B39" s="13" t="str">
        <f>IF(ISERROR(VLOOKUP(A39,TABLES!$A$2:$B$10,2,0)),"",VLOOKUP(A39,TABLES!$A$2:$B$10,2,0))</f>
        <v>■</v>
      </c>
      <c r="C39" s="226"/>
      <c r="D39" s="226"/>
      <c r="E39" s="165" t="s">
        <v>1473</v>
      </c>
      <c r="F39" s="285" t="s">
        <v>1477</v>
      </c>
      <c r="G39" s="251" t="s">
        <v>379</v>
      </c>
      <c r="H39" s="252" t="s">
        <v>664</v>
      </c>
      <c r="I39" s="251" t="str">
        <f t="shared" si="1"/>
        <v>AQ_VIEIL_IADLTrans ; AQ_VIEIL_IADLTrans_N</v>
      </c>
      <c r="J39" s="219" t="s">
        <v>439</v>
      </c>
      <c r="K39" s="209"/>
      <c r="L39" s="215"/>
      <c r="M39" s="209"/>
      <c r="N39" s="215"/>
      <c r="O39" s="209">
        <v>43</v>
      </c>
      <c r="P39" s="215">
        <v>34</v>
      </c>
      <c r="Q39" s="209"/>
      <c r="R39" s="215"/>
      <c r="S39" s="209">
        <v>71</v>
      </c>
      <c r="T39" s="215"/>
      <c r="U39" s="209"/>
      <c r="V39" s="215">
        <v>20</v>
      </c>
      <c r="W39" s="209"/>
    </row>
    <row r="40" spans="1:23" hidden="1">
      <c r="A40" s="19" t="s">
        <v>1507</v>
      </c>
      <c r="B40" s="13" t="str">
        <f>IF(ISERROR(VLOOKUP(A40,TABLES!$A$2:$B$10,2,0)),"",VLOOKUP(A40,TABLES!$A$2:$B$10,2,0))</f>
        <v>▐</v>
      </c>
      <c r="C40" s="11" t="s">
        <v>3200</v>
      </c>
      <c r="D40" s="11" t="s">
        <v>3200</v>
      </c>
      <c r="E40" s="40" t="s">
        <v>1781</v>
      </c>
      <c r="F40" s="42"/>
      <c r="G40" s="42"/>
      <c r="H40" s="42"/>
      <c r="I40" s="42"/>
      <c r="J40" s="3"/>
      <c r="K40" s="21" t="s">
        <v>222</v>
      </c>
      <c r="L40" s="9" t="s">
        <v>222</v>
      </c>
      <c r="M40" s="21"/>
      <c r="N40" s="9"/>
      <c r="O40" s="21"/>
      <c r="P40" s="9"/>
      <c r="Q40" s="21"/>
      <c r="R40" s="9"/>
      <c r="S40" s="22"/>
      <c r="T40" s="9"/>
      <c r="U40" s="22"/>
      <c r="V40" s="9"/>
      <c r="W40" s="3"/>
    </row>
    <row r="41" spans="1:23" hidden="1">
      <c r="A41" s="19" t="s">
        <v>1505</v>
      </c>
      <c r="B41" s="13" t="str">
        <f>IF(ISERROR(VLOOKUP(A41,TABLES!$A$2:$B$10,2,0)),"",VLOOKUP(A41,TABLES!$A$2:$B$10,2,0))</f>
        <v>■</v>
      </c>
      <c r="C41" s="12" t="s">
        <v>3200</v>
      </c>
      <c r="D41" s="12" t="s">
        <v>3200</v>
      </c>
      <c r="E41" s="41" t="s">
        <v>1770</v>
      </c>
      <c r="K41" s="10">
        <v>24</v>
      </c>
      <c r="L41" s="8">
        <v>27</v>
      </c>
      <c r="W41" s="209"/>
    </row>
    <row r="42" spans="1:23" ht="22.5" hidden="1">
      <c r="A42" s="19" t="s">
        <v>482</v>
      </c>
      <c r="B42" s="13" t="str">
        <f>IF(ISERROR(VLOOKUP(A42,TABLES!$A$2:$B$10,2,0)),"",VLOOKUP(A42,TABLES!$A$2:$B$10,2,0))</f>
        <v>-</v>
      </c>
      <c r="C42" s="31" t="s">
        <v>3200</v>
      </c>
      <c r="D42" s="31" t="s">
        <v>3200</v>
      </c>
      <c r="E42" s="26" t="s">
        <v>1771</v>
      </c>
      <c r="G42" s="5" t="s">
        <v>1776</v>
      </c>
      <c r="H42" s="6"/>
      <c r="I42" s="5" t="str">
        <f t="shared" ref="I42:I46" si="2">IF(G42&lt;&gt;"",IF(H42&lt;&gt;"",G42&amp;" ; "&amp;IFERROR(IF(SEARCH(" ; ",G42)&gt;0,SUBSTITUTE(G42," ; ","_N ; ")&amp;"_N"),IFERROR(IF(SEARCH(" ;",G42)&gt;0,SUBSTITUTE(G42," ;","_N  ; ")&amp;"_N"),IFERROR(IF(SEARCH(";",G42)&gt;0,SUBSTITUTE(G42,";","_N  ; ")&amp;"_N"),G42&amp;"_N"))),G42),"")</f>
        <v>AQ_FOYVIE_MotivRech</v>
      </c>
      <c r="J42" s="7" t="s">
        <v>1783</v>
      </c>
      <c r="K42" s="10">
        <v>24</v>
      </c>
      <c r="L42" s="8">
        <v>27</v>
      </c>
      <c r="W42" s="209"/>
    </row>
    <row r="43" spans="1:23" hidden="1">
      <c r="A43" s="19" t="s">
        <v>482</v>
      </c>
      <c r="B43" s="13" t="str">
        <f>IF(ISERROR(VLOOKUP(A43,TABLES!$A$2:$B$10,2,0)),"",VLOOKUP(A43,TABLES!$A$2:$B$10,2,0))</f>
        <v>-</v>
      </c>
      <c r="C43" s="31" t="s">
        <v>3200</v>
      </c>
      <c r="D43" s="31" t="s">
        <v>3200</v>
      </c>
      <c r="E43" s="26" t="s">
        <v>1772</v>
      </c>
      <c r="G43" s="5" t="s">
        <v>1777</v>
      </c>
      <c r="H43" s="6"/>
      <c r="I43" s="5" t="str">
        <f t="shared" si="2"/>
        <v>AQ_FOYVIE_MotivExam</v>
      </c>
      <c r="J43" s="7" t="s">
        <v>1783</v>
      </c>
      <c r="K43" s="10">
        <v>24</v>
      </c>
      <c r="L43" s="8">
        <v>27</v>
      </c>
      <c r="W43" s="209"/>
    </row>
    <row r="44" spans="1:23" hidden="1">
      <c r="A44" s="19" t="s">
        <v>482</v>
      </c>
      <c r="B44" s="13" t="str">
        <f>IF(ISERROR(VLOOKUP(A44,TABLES!$A$2:$B$10,2,0)),"",VLOOKUP(A44,TABLES!$A$2:$B$10,2,0))</f>
        <v>-</v>
      </c>
      <c r="C44" s="31" t="s">
        <v>3200</v>
      </c>
      <c r="D44" s="31" t="s">
        <v>3200</v>
      </c>
      <c r="E44" s="26" t="s">
        <v>1775</v>
      </c>
      <c r="G44" s="5" t="s">
        <v>1778</v>
      </c>
      <c r="H44" s="6"/>
      <c r="I44" s="5" t="str">
        <f t="shared" si="2"/>
        <v>AQ_FOYVIE_MotivThem</v>
      </c>
      <c r="J44" s="7" t="s">
        <v>1783</v>
      </c>
      <c r="K44" s="10">
        <v>24</v>
      </c>
      <c r="L44" s="8">
        <v>27</v>
      </c>
      <c r="W44" s="209"/>
    </row>
    <row r="45" spans="1:23" hidden="1">
      <c r="A45" s="19" t="s">
        <v>482</v>
      </c>
      <c r="B45" s="13" t="str">
        <f>IF(ISERROR(VLOOKUP(A45,TABLES!$A$2:$B$10,2,0)),"",VLOOKUP(A45,TABLES!$A$2:$B$10,2,0))</f>
        <v>-</v>
      </c>
      <c r="C45" s="31" t="s">
        <v>3200</v>
      </c>
      <c r="D45" s="31" t="s">
        <v>3200</v>
      </c>
      <c r="E45" s="26" t="s">
        <v>1773</v>
      </c>
      <c r="G45" s="5" t="s">
        <v>1779</v>
      </c>
      <c r="H45" s="6"/>
      <c r="I45" s="5" t="str">
        <f t="shared" si="2"/>
        <v>AQ_FOYVIE_MotivFam</v>
      </c>
      <c r="J45" s="7" t="s">
        <v>1783</v>
      </c>
      <c r="K45" s="10">
        <v>24</v>
      </c>
      <c r="L45" s="8">
        <v>27</v>
      </c>
      <c r="W45" s="209"/>
    </row>
    <row r="46" spans="1:23" hidden="1">
      <c r="A46" s="19" t="s">
        <v>482</v>
      </c>
      <c r="B46" s="13" t="str">
        <f>IF(ISERROR(VLOOKUP(A46,TABLES!$A$2:$B$10,2,0)),"",VLOOKUP(A46,TABLES!$A$2:$B$10,2,0))</f>
        <v>-</v>
      </c>
      <c r="C46" s="31" t="s">
        <v>3200</v>
      </c>
      <c r="D46" s="31" t="s">
        <v>3200</v>
      </c>
      <c r="E46" s="26" t="s">
        <v>1774</v>
      </c>
      <c r="G46" s="5" t="s">
        <v>1780</v>
      </c>
      <c r="H46" s="6"/>
      <c r="I46" s="5" t="str">
        <f t="shared" si="2"/>
        <v>AQ_FOYVIE_MotivAut</v>
      </c>
      <c r="J46" s="7" t="s">
        <v>1783</v>
      </c>
      <c r="K46" s="10">
        <v>24</v>
      </c>
      <c r="L46" s="8">
        <v>27</v>
      </c>
      <c r="W46" s="209"/>
    </row>
    <row r="47" spans="1:23">
      <c r="G47" s="5"/>
      <c r="H47" s="6"/>
      <c r="I47" s="5"/>
    </row>
    <row r="51" spans="7:9">
      <c r="G51" s="6"/>
    </row>
    <row r="52" spans="7:9">
      <c r="G52" s="5"/>
      <c r="H52" s="6"/>
      <c r="I52" s="5"/>
    </row>
  </sheetData>
  <sheetProtection algorithmName="SHA-512" hashValue="XU8Fs6Sn0tpdqKBSIOuXI0datoLUfF/8A43Znnkm3ptjIN/XUZ8Oh1DREEgetpeJlVDETz6ltbmPE/VSLUD12g==" saltValue="sw5qOiEeB9GV45heNhzS+Q==" spinCount="100000" sheet="1" objects="1" scenarios="1"/>
  <autoFilter ref="A1:W46" xr:uid="{00000000-0001-0000-0600-000000000000}">
    <filterColumn colId="2">
      <filters blank="1">
        <filter val="Insérer x _x000a_pour la sélection"/>
        <filter val="Sélection ci-dessous"/>
      </filters>
    </filterColumn>
  </autoFilter>
  <conditionalFormatting sqref="C41:D1048576 C34:D39 C3:D32">
    <cfRule type="cellIs" dxfId="901" priority="303" operator="equal">
      <formula>"+"</formula>
    </cfRule>
    <cfRule type="cellIs" dxfId="900" priority="305" operator="equal">
      <formula>"x"</formula>
    </cfRule>
    <cfRule type="cellIs" dxfId="899" priority="306" operator="equal">
      <formula>"z"</formula>
    </cfRule>
    <cfRule type="cellIs" dxfId="898" priority="307" operator="equal">
      <formula>"masquer"</formula>
    </cfRule>
  </conditionalFormatting>
  <conditionalFormatting sqref="C40:D40">
    <cfRule type="cellIs" dxfId="897" priority="73" operator="equal">
      <formula>"+"</formula>
    </cfRule>
    <cfRule type="cellIs" dxfId="896" priority="74" operator="equal">
      <formula>"x"</formula>
    </cfRule>
    <cfRule type="cellIs" dxfId="895" priority="75" operator="equal">
      <formula>"z"</formula>
    </cfRule>
    <cfRule type="cellIs" dxfId="894" priority="76" operator="equal">
      <formula>"masquer"</formula>
    </cfRule>
  </conditionalFormatting>
  <conditionalFormatting sqref="C1:D1 C34:D1048576 C3:D32">
    <cfRule type="containsText" dxfId="893" priority="32" operator="containsText" text="toujours cacher">
      <formula>NOT(ISERROR(SEARCH("toujours cacher",C1)))</formula>
    </cfRule>
  </conditionalFormatting>
  <conditionalFormatting sqref="C33:D33">
    <cfRule type="cellIs" dxfId="892" priority="27" operator="equal">
      <formula>"+"</formula>
    </cfRule>
    <cfRule type="cellIs" dxfId="891" priority="28" operator="equal">
      <formula>"x"</formula>
    </cfRule>
    <cfRule type="cellIs" dxfId="890" priority="29" operator="equal">
      <formula>"z"</formula>
    </cfRule>
    <cfRule type="cellIs" dxfId="889" priority="30" operator="equal">
      <formula>"masquer"</formula>
    </cfRule>
  </conditionalFormatting>
  <conditionalFormatting sqref="C2:D2">
    <cfRule type="cellIs" dxfId="888" priority="1" operator="equal">
      <formula>"x"</formula>
    </cfRule>
    <cfRule type="cellIs" dxfId="887" priority="2" operator="equal">
      <formula>"z"</formula>
    </cfRule>
    <cfRule type="cellIs" dxfId="886" priority="3" operator="equal">
      <formula>"masquer"</formula>
    </cfRule>
  </conditionalFormatting>
  <dataValidations count="1">
    <dataValidation type="list" allowBlank="1" showInputMessage="1" showErrorMessage="1" sqref="A3:A46" xr:uid="{00000000-0002-0000-0600-000000000000}">
      <formula1>ABREVIATION</formula1>
    </dataValidation>
  </dataValidations>
  <pageMargins left="0.11811023622047245" right="0.11811023622047245" top="0.59055118110236227" bottom="0.19685039370078741" header="0.19685039370078741" footer="0.31496062992125984"/>
  <pageSetup paperSize="9" scale="28" fitToHeight="0" orientation="portrait" horizontalDpi="4294967293" r:id="rId1"/>
  <headerFooter>
    <oddHeader>&amp;R&amp;8Page &amp;P/&amp;N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11</vt:i4>
      </vt:variant>
    </vt:vector>
  </HeadingPairs>
  <TitlesOfParts>
    <vt:vector size="26" baseType="lpstr">
      <vt:lpstr>Ppales données dans le tps</vt:lpstr>
      <vt:lpstr>Thématiques des onglets</vt:lpstr>
      <vt:lpstr>Tabs themes</vt:lpstr>
      <vt:lpstr>_1_</vt:lpstr>
      <vt:lpstr>_2_</vt:lpstr>
      <vt:lpstr>_3_</vt:lpstr>
      <vt:lpstr>_4_</vt:lpstr>
      <vt:lpstr>_5_</vt:lpstr>
      <vt:lpstr>_6_</vt:lpstr>
      <vt:lpstr>_7_</vt:lpstr>
      <vt:lpstr>_8_</vt:lpstr>
      <vt:lpstr>_9_</vt:lpstr>
      <vt:lpstr>_10_</vt:lpstr>
      <vt:lpstr>VERSION</vt:lpstr>
      <vt:lpstr>TABLES</vt:lpstr>
      <vt:lpstr>_10_!ABREVIATION</vt:lpstr>
      <vt:lpstr>_9_!ABREVIATION</vt:lpstr>
      <vt:lpstr>ABREVIATION</vt:lpstr>
      <vt:lpstr>_8_!Impression_des_titres</vt:lpstr>
      <vt:lpstr>'Ppales données dans le tps'!Impression_des_titres</vt:lpstr>
      <vt:lpstr>_10_!SIGNE</vt:lpstr>
      <vt:lpstr>_9_!SIGNE</vt:lpstr>
      <vt:lpstr>SIGNE</vt:lpstr>
      <vt:lpstr>TABLE</vt:lpstr>
      <vt:lpstr>TABLES!Table2019</vt:lpstr>
      <vt:lpstr>_10_!Zone_d_impression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Sophie LAUNAY</dc:creator>
  <cp:lastModifiedBy>Sophie Launay</cp:lastModifiedBy>
  <cp:lastPrinted>2023-06-08T13:37:45Z</cp:lastPrinted>
  <dcterms:created xsi:type="dcterms:W3CDTF">2013-08-06T11:24:52Z</dcterms:created>
  <dcterms:modified xsi:type="dcterms:W3CDTF">2026-03-09T13:20:04Z</dcterms:modified>
</cp:coreProperties>
</file>